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carlsberggroup.sharepoint.com/sites/COSTRATDD/Shared Documents/General/Nos projets/MAT PREMIERES &amp; INGREDIENTS/Agro houblon/Agrohoublon - diffusion publique/"/>
    </mc:Choice>
  </mc:AlternateContent>
  <xr:revisionPtr revIDLastSave="0" documentId="8_{77F9D4AD-26F0-4F9D-A284-1CC22434B12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NFORMATIONS GENERALES" sheetId="1" r:id="rId1"/>
    <sheet name="SAISIE ILOTS" sheetId="2" r:id="rId2"/>
    <sheet name="RESULTATS" sheetId="3" r:id="rId3"/>
    <sheet name="PARAMETRES" sheetId="4" r:id="rId4"/>
  </sheets>
  <externalReferences>
    <externalReference r:id="rId5"/>
    <externalReference r:id="rId6"/>
  </externalReferences>
  <definedNames>
    <definedName name="Agroforesterie">'SAISIE ILOTS'!$I$101</definedName>
    <definedName name="ANNEE">PARAMETRES!$Y$2:$Y$10</definedName>
    <definedName name="Aucun">PARAMETRES!$AD$2</definedName>
    <definedName name="Biodiv_couvert">'SAISIE ILOTS'!$I$100</definedName>
    <definedName name="Biodiv_sol">'SAISIE ILOTS'!$I$102</definedName>
    <definedName name="COEFF_AERIEN_RACINE_COUVERT">PARAMETRES!$AS$2</definedName>
    <definedName name="COEFF_AERIEN_RACINE_ENHERB">PARAMETRES!$AS$3</definedName>
    <definedName name="CULTURE">PARAMETRES!#REF!</definedName>
    <definedName name="Departement">PARAMETRES!$O$4:$O$105</definedName>
    <definedName name="Departement_Region">[1]PARAMETRES!$O$2:$P$104</definedName>
    <definedName name="DepartementFerme">'INFORMATIONS GENERALES'!$C$25</definedName>
    <definedName name="Ecart_IFT_herb">'SAISIE ILOTS'!$I$91</definedName>
    <definedName name="Ecart_IFT_hors_herb">'SAISIE ILOTS'!$I$92</definedName>
    <definedName name="Evol_IFT_herb">'SAISIE ILOTS'!$I$93</definedName>
    <definedName name="Evol_IFT_hors_herb">'SAISIE ILOTS'!$I$94</definedName>
    <definedName name="IFT_CULTURE">PARAMETRES!#REF!</definedName>
    <definedName name="IFT_herb_median">PARAMETRES!$AV$1</definedName>
    <definedName name="IFT_hors_herb_median">PARAMETRES!$AV$2</definedName>
    <definedName name="Infoferme_Donneesilot">'INFORMATIONS GENERALES'!$F$8:$I$12</definedName>
    <definedName name="Infoferme_Infoilot">'INFORMATIONS GENERALES'!$F$7:$I$7</definedName>
    <definedName name="Infoferme_Numilot">'INFORMATIONS GENERALES'!$E$8:$E$12</definedName>
    <definedName name="LARGEUR_PASSAGE_ROUE">PARAMETRES!$AA$2</definedName>
    <definedName name="MO_TENEUR_CARBONE">PARAMETRES!$AK:$AL</definedName>
    <definedName name="Non">PARAMETRES!$W$3</definedName>
    <definedName name="NOTE_IMPACT_INTER_RANG">PARAMETRES!$AD$2:$AE$13</definedName>
    <definedName name="NOTE_IMPACT_RANG">PARAMETRES!$AG$2:$AH$11</definedName>
    <definedName name="Oui">PARAMETRES!$W$2</definedName>
    <definedName name="PARAMETRES_SEUILS">PARAMETRES!$D$5:$I$18</definedName>
    <definedName name="RegionFerme">'INFORMATIONS GENERALES'!$C$26</definedName>
    <definedName name="Reponse_SIE">RESULTATS!$D$14</definedName>
    <definedName name="Resultat_azote">'SAISIE ILOTS'!$I$97</definedName>
    <definedName name="RESULTAT_ENTREE_CARBONE">'SAISIE ILOTS'!$I$88</definedName>
    <definedName name="RESULTAT_IFT">'SAISIE ILOTS'!$I$92</definedName>
    <definedName name="Resultat_IFT_herbicide">'[2]SAISIE ILOTS'!$Y$87</definedName>
    <definedName name="Resultat_IFT_hors_herbicide">'[2]SAISIE ILOTS'!$Y$88</definedName>
    <definedName name="RESULTAT_NOTE_IMPACT_INTERRANG">'SAISIE ILOTS'!$I$85</definedName>
    <definedName name="RESULTAT_NOTE_IMPACT_RANG">'SAISIE ILOTS'!$I$84</definedName>
    <definedName name="RESULTAT_SURFACE_RELATIVE_RANG">'SAISIE ILOTS'!$I$74</definedName>
    <definedName name="RESULTAT_TAUX_COUVERTURE">'SAISIE ILOTS'!$I$81</definedName>
    <definedName name="RESULTAT_TAUX_MO_MOYEN">'SAISIE ILOTS'!$I$77</definedName>
    <definedName name="RESULTAT_TAUX_MO_SEUIL_BAS">'SAISIE ILOTS'!#REF!</definedName>
    <definedName name="RESULTAT_TAUX_MO_SEUIL_HAUT">'SAISIE ILOTS'!#REF!</definedName>
    <definedName name="surface_IFT_moy">'SAISIE ILOTS'!$K$83</definedName>
    <definedName name="Surface_totale">'INFORMATIONS GENERALES'!$I$13</definedName>
    <definedName name="Taux_C">PARAMETRES!$AY$2</definedName>
    <definedName name="TAUX_CARBONE_PLANTE">PARAMETRES!$AS$1</definedName>
    <definedName name="TAUX_MO_LOW">PARAMETRES!#REF!</definedName>
    <definedName name="TAUX_MO_LOW_ARGILE">PARAMETRES!#REF!</definedName>
    <definedName name="TAUX_MO_LOW_CACO3">PARAMETRES!#REF!</definedName>
    <definedName name="TAUX_MO_TARGET">PARAMETRES!#REF!</definedName>
    <definedName name="TAUX_MO_TARGET_ARGILE">PARAMETRES!#REF!</definedName>
    <definedName name="TAUX_MO_TARGET_CACO3">PARAMETRES!#REF!</definedName>
    <definedName name="Taux_MS">PARAMETRES!$AY$1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7" i="2" l="1"/>
  <c r="E97" i="2"/>
  <c r="F97" i="2"/>
  <c r="G97" i="2"/>
  <c r="C97" i="2"/>
  <c r="E13" i="3" l="1"/>
  <c r="C109" i="2" l="1"/>
  <c r="D109" i="2"/>
  <c r="E109" i="2"/>
  <c r="F109" i="2"/>
  <c r="G109" i="2"/>
  <c r="C85" i="2" l="1"/>
  <c r="C84" i="2"/>
  <c r="C83" i="2"/>
  <c r="D83" i="2"/>
  <c r="E83" i="2"/>
  <c r="F83" i="2"/>
  <c r="G83" i="2"/>
  <c r="D84" i="2"/>
  <c r="E84" i="2"/>
  <c r="F84" i="2"/>
  <c r="G84" i="2"/>
  <c r="D85" i="2"/>
  <c r="E85" i="2"/>
  <c r="F85" i="2"/>
  <c r="G85" i="2"/>
  <c r="D88" i="2"/>
  <c r="E88" i="2"/>
  <c r="F88" i="2"/>
  <c r="G88" i="2"/>
  <c r="D90" i="2"/>
  <c r="E90" i="2"/>
  <c r="F90" i="2"/>
  <c r="G90" i="2"/>
  <c r="D91" i="2"/>
  <c r="E91" i="2"/>
  <c r="F91" i="2"/>
  <c r="G91" i="2"/>
  <c r="D72" i="2"/>
  <c r="E72" i="2"/>
  <c r="F72" i="2"/>
  <c r="G72" i="2"/>
  <c r="D74" i="2"/>
  <c r="D75" i="2" s="1"/>
  <c r="E74" i="2"/>
  <c r="E75" i="2" s="1"/>
  <c r="F74" i="2"/>
  <c r="F75" i="2" s="1"/>
  <c r="G74" i="2"/>
  <c r="G75" i="2" s="1"/>
  <c r="D77" i="2"/>
  <c r="D78" i="2" s="1"/>
  <c r="E77" i="2"/>
  <c r="F77" i="2"/>
  <c r="F78" i="2" s="1"/>
  <c r="G77" i="2"/>
  <c r="G78" i="2" s="1"/>
  <c r="E78" i="2"/>
  <c r="F92" i="2" l="1"/>
  <c r="F86" i="2"/>
  <c r="E92" i="2"/>
  <c r="D86" i="2"/>
  <c r="D92" i="2"/>
  <c r="E86" i="2"/>
  <c r="G86" i="2"/>
  <c r="G92" i="2"/>
  <c r="F13" i="3" l="1"/>
  <c r="E14" i="3" l="1"/>
  <c r="F14" i="3"/>
  <c r="C94" i="2" l="1"/>
  <c r="C72" i="2" l="1"/>
  <c r="E15" i="3"/>
  <c r="E9" i="3" l="1"/>
  <c r="E7" i="3"/>
  <c r="D106" i="2"/>
  <c r="E106" i="2"/>
  <c r="F106" i="2"/>
  <c r="G106" i="2"/>
  <c r="C106" i="2"/>
  <c r="D101" i="2"/>
  <c r="E101" i="2"/>
  <c r="F101" i="2"/>
  <c r="G101" i="2"/>
  <c r="D102" i="2"/>
  <c r="E102" i="2"/>
  <c r="F102" i="2"/>
  <c r="G102" i="2"/>
  <c r="D105" i="2"/>
  <c r="E105" i="2"/>
  <c r="F105" i="2"/>
  <c r="G105" i="2"/>
  <c r="C101" i="2"/>
  <c r="C105" i="2"/>
  <c r="C102" i="2"/>
  <c r="C12" i="3" l="1"/>
  <c r="G12" i="3" s="1"/>
  <c r="C15" i="3"/>
  <c r="C14" i="3" l="1"/>
  <c r="G14" i="3" s="1"/>
  <c r="H14" i="3" s="1"/>
  <c r="I14" i="3" s="1"/>
  <c r="I18" i="4" l="1"/>
  <c r="E6" i="3"/>
  <c r="C7" i="3" l="1"/>
  <c r="G7" i="3" s="1"/>
  <c r="C88" i="2"/>
  <c r="C74" i="2"/>
  <c r="C90" i="2"/>
  <c r="C77" i="2"/>
  <c r="C91" i="2"/>
  <c r="D80" i="2"/>
  <c r="E80" i="2"/>
  <c r="F80" i="2"/>
  <c r="G80" i="2"/>
  <c r="E81" i="2"/>
  <c r="F81" i="2"/>
  <c r="G81" i="2"/>
  <c r="C80" i="2"/>
  <c r="E12" i="3"/>
  <c r="F6" i="3"/>
  <c r="E94" i="2"/>
  <c r="A2" i="2"/>
  <c r="C2" i="2" s="1"/>
  <c r="C10" i="3"/>
  <c r="G10" i="3" s="1"/>
  <c r="E10" i="3"/>
  <c r="G15" i="3"/>
  <c r="C13" i="3"/>
  <c r="G13" i="3" s="1"/>
  <c r="H13" i="3" s="1"/>
  <c r="E11" i="3"/>
  <c r="C6" i="3"/>
  <c r="G6" i="3" s="1"/>
  <c r="C11" i="3"/>
  <c r="G11" i="3" s="1"/>
  <c r="E8" i="3"/>
  <c r="C8" i="3"/>
  <c r="C9" i="3"/>
  <c r="F94" i="2"/>
  <c r="G94" i="2"/>
  <c r="D94" i="2"/>
  <c r="G26" i="3"/>
  <c r="A5" i="2"/>
  <c r="A4" i="2"/>
  <c r="A3" i="2"/>
  <c r="C3" i="2" s="1"/>
  <c r="I13" i="1"/>
  <c r="I101" i="2" l="1"/>
  <c r="C78" i="2"/>
  <c r="C92" i="2"/>
  <c r="C75" i="2"/>
  <c r="C86" i="2"/>
  <c r="H6" i="3"/>
  <c r="I13" i="3"/>
  <c r="D5" i="2" a="1"/>
  <c r="D5" i="2" s="1"/>
  <c r="E5" i="2" a="1"/>
  <c r="E5" i="2" s="1"/>
  <c r="F5" i="2" a="1"/>
  <c r="F5" i="2" s="1"/>
  <c r="F3" i="2" a="1"/>
  <c r="F3" i="2" s="1"/>
  <c r="C5" i="2" a="1"/>
  <c r="C5" i="2" s="1"/>
  <c r="C100" i="2" s="1"/>
  <c r="G5" i="2" a="1"/>
  <c r="G5" i="2" s="1"/>
  <c r="D4" i="2" a="1"/>
  <c r="D4" i="2" s="1"/>
  <c r="F4" i="2" a="1"/>
  <c r="F4" i="2" s="1"/>
  <c r="E4" i="2" a="1"/>
  <c r="E4" i="2" s="1"/>
  <c r="G96" i="2"/>
  <c r="G95" i="2"/>
  <c r="E95" i="2"/>
  <c r="E96" i="2"/>
  <c r="F96" i="2"/>
  <c r="F95" i="2"/>
  <c r="D96" i="2"/>
  <c r="D95" i="2"/>
  <c r="D3" i="2" a="1"/>
  <c r="D3" i="2" s="1"/>
  <c r="D2" i="2" a="1"/>
  <c r="D2" i="2" s="1"/>
  <c r="E3" i="2" a="1"/>
  <c r="E3" i="2" s="1"/>
  <c r="F2" i="2" a="1"/>
  <c r="F2" i="2" s="1"/>
  <c r="E2" i="2" a="1"/>
  <c r="E2" i="2" s="1"/>
  <c r="G3" i="2" a="1"/>
  <c r="G3" i="2" s="1"/>
  <c r="C4" i="2"/>
  <c r="G4" i="2" a="1"/>
  <c r="G4" i="2" s="1"/>
  <c r="G2" i="2" a="1"/>
  <c r="G2" i="2" s="1"/>
  <c r="I6" i="3" l="1"/>
  <c r="C96" i="2"/>
  <c r="G100" i="2"/>
  <c r="G71" i="2"/>
  <c r="F100" i="2"/>
  <c r="F71" i="2"/>
  <c r="E100" i="2"/>
  <c r="E71" i="2"/>
  <c r="E103" i="2" s="1"/>
  <c r="D100" i="2"/>
  <c r="D71" i="2"/>
  <c r="C81" i="2"/>
  <c r="D81" i="2"/>
  <c r="C71" i="2"/>
  <c r="I100" i="2" s="1"/>
  <c r="C95" i="2"/>
  <c r="D98" i="2"/>
  <c r="G98" i="2"/>
  <c r="F98" i="2"/>
  <c r="E98" i="2"/>
  <c r="I97" i="2" l="1"/>
  <c r="D12" i="3" s="1"/>
  <c r="F12" i="3" s="1"/>
  <c r="C98" i="2"/>
  <c r="C99" i="2" s="1"/>
  <c r="C79" i="2"/>
  <c r="C76" i="2"/>
  <c r="F76" i="2"/>
  <c r="F73" i="2"/>
  <c r="F87" i="2"/>
  <c r="F79" i="2"/>
  <c r="C87" i="2"/>
  <c r="I102" i="2" s="1"/>
  <c r="D15" i="3" s="1"/>
  <c r="F15" i="3" s="1"/>
  <c r="F104" i="2"/>
  <c r="D79" i="2"/>
  <c r="D76" i="2"/>
  <c r="D73" i="2"/>
  <c r="D87" i="2"/>
  <c r="G76" i="2"/>
  <c r="G73" i="2"/>
  <c r="G79" i="2"/>
  <c r="G87" i="2"/>
  <c r="E76" i="2"/>
  <c r="E79" i="2"/>
  <c r="E73" i="2"/>
  <c r="E87" i="2"/>
  <c r="C108" i="2"/>
  <c r="D103" i="2"/>
  <c r="G107" i="2"/>
  <c r="G99" i="2"/>
  <c r="G104" i="2"/>
  <c r="G108" i="2"/>
  <c r="E99" i="2"/>
  <c r="G103" i="2"/>
  <c r="C103" i="2"/>
  <c r="E107" i="2"/>
  <c r="E108" i="2"/>
  <c r="I73" i="2"/>
  <c r="E104" i="2"/>
  <c r="D104" i="2"/>
  <c r="F103" i="2"/>
  <c r="F107" i="2"/>
  <c r="F99" i="2"/>
  <c r="F108" i="2"/>
  <c r="E82" i="2"/>
  <c r="D108" i="2"/>
  <c r="C73" i="2"/>
  <c r="C82" i="2"/>
  <c r="D99" i="2"/>
  <c r="D107" i="2"/>
  <c r="C104" i="2"/>
  <c r="F82" i="2"/>
  <c r="C107" i="2"/>
  <c r="D82" i="2"/>
  <c r="G82" i="2"/>
  <c r="G89" i="2" l="1"/>
  <c r="F89" i="2"/>
  <c r="E89" i="2"/>
  <c r="D89" i="2"/>
  <c r="H15" i="3"/>
  <c r="I15" i="3" s="1"/>
  <c r="H12" i="3"/>
  <c r="I12" i="3" s="1"/>
  <c r="I91" i="2"/>
  <c r="I93" i="2"/>
  <c r="I94" i="2"/>
  <c r="C89" i="2"/>
  <c r="I92" i="2"/>
  <c r="I74" i="2"/>
  <c r="G8" i="3" s="1"/>
  <c r="I77" i="2"/>
  <c r="D10" i="3" s="1"/>
  <c r="F10" i="3" s="1"/>
  <c r="H10" i="3" s="1"/>
  <c r="I10" i="3" s="1"/>
  <c r="I88" i="2"/>
  <c r="D11" i="3" s="1"/>
  <c r="F11" i="3" s="1"/>
  <c r="H11" i="3" s="1"/>
  <c r="I11" i="3" s="1"/>
  <c r="I81" i="2"/>
  <c r="I80" i="2"/>
  <c r="G9" i="3" l="1"/>
  <c r="C93" i="2"/>
  <c r="E93" i="2"/>
  <c r="D93" i="2"/>
  <c r="G93" i="2"/>
  <c r="F93" i="2"/>
  <c r="D7" i="3"/>
  <c r="F7" i="3" s="1"/>
  <c r="H7" i="3" s="1"/>
  <c r="I84" i="2"/>
  <c r="D8" i="3" s="1"/>
  <c r="F8" i="3" s="1"/>
  <c r="H8" i="3" s="1"/>
  <c r="I8" i="3" s="1"/>
  <c r="I7" i="3" l="1"/>
  <c r="I85" i="2"/>
  <c r="D9" i="3" s="1"/>
  <c r="F9" i="3" s="1"/>
  <c r="H9" i="3" s="1"/>
  <c r="I9" i="3" s="1"/>
  <c r="H16" i="3" l="1"/>
</calcChain>
</file>

<file path=xl/sharedStrings.xml><?xml version="1.0" encoding="utf-8"?>
<sst xmlns="http://schemas.openxmlformats.org/spreadsheetml/2006/main" count="673" uniqueCount="431">
  <si>
    <t>Informations Evaluation filière</t>
  </si>
  <si>
    <t>Numéro évaluation filière</t>
  </si>
  <si>
    <t>Date de l'évaluation filière</t>
  </si>
  <si>
    <t>Surface (ha)</t>
  </si>
  <si>
    <t>Informations évaluateur</t>
  </si>
  <si>
    <t>Nom</t>
  </si>
  <si>
    <t>Prénom</t>
  </si>
  <si>
    <t>Identifiant évaluateur</t>
  </si>
  <si>
    <t>Téléphone</t>
  </si>
  <si>
    <t>Mail</t>
  </si>
  <si>
    <t>Structure</t>
  </si>
  <si>
    <t>Informations agriculteur</t>
  </si>
  <si>
    <t>Raison sociale</t>
  </si>
  <si>
    <t>N°, Rue</t>
  </si>
  <si>
    <t>Ville</t>
  </si>
  <si>
    <t>CP</t>
  </si>
  <si>
    <t>Département</t>
  </si>
  <si>
    <t>Région</t>
  </si>
  <si>
    <t>Certifications de la ferme</t>
  </si>
  <si>
    <t>TOTAL</t>
  </si>
  <si>
    <t>Certification 1</t>
  </si>
  <si>
    <t>Certification 2</t>
  </si>
  <si>
    <t>Certification 3</t>
  </si>
  <si>
    <t>Certification 4</t>
  </si>
  <si>
    <t>Certification 5</t>
  </si>
  <si>
    <t>Certification 6</t>
  </si>
  <si>
    <t>Certification 7</t>
  </si>
  <si>
    <t>Certification 8</t>
  </si>
  <si>
    <t>Certification 9</t>
  </si>
  <si>
    <t>Certification 10</t>
  </si>
  <si>
    <t xml:space="preserve">Quel outil de gestion du parcellaire ? </t>
  </si>
  <si>
    <t>Logiciel du marché</t>
  </si>
  <si>
    <t>Cahier d'enregistrement</t>
  </si>
  <si>
    <t>Autre</t>
  </si>
  <si>
    <t>INFORMATIONS GENERALES</t>
  </si>
  <si>
    <t>CARACTERISTIQUES DE SOL</t>
  </si>
  <si>
    <t>RESULTATS INTERMEDIAIRES (calculs automatiques)</t>
  </si>
  <si>
    <t>ETP moyenne</t>
  </si>
  <si>
    <t>TAUX DE COUVERTURE</t>
  </si>
  <si>
    <t>Total equivalent de surface couverte sur la campagne</t>
  </si>
  <si>
    <t>Taux de couverture du sol sur la campagne</t>
  </si>
  <si>
    <t>CODE COULEUR</t>
  </si>
  <si>
    <t>Donnée à renseigner</t>
  </si>
  <si>
    <t>Calcul automatique de la donnée</t>
  </si>
  <si>
    <t>Note obtenue</t>
  </si>
  <si>
    <t>Score maximal</t>
  </si>
  <si>
    <t xml:space="preserve">Score atteint </t>
  </si>
  <si>
    <t xml:space="preserve">% Score max atteint </t>
  </si>
  <si>
    <t>FORMATION/VEILLE</t>
  </si>
  <si>
    <t>COUVERTURE ET TRAVAIL DU SOL</t>
  </si>
  <si>
    <t>STOCKAGE DE CARBONE</t>
  </si>
  <si>
    <t>BIODIVERSITE</t>
  </si>
  <si>
    <t>Score final</t>
  </si>
  <si>
    <t>0-39</t>
  </si>
  <si>
    <t>Standard</t>
  </si>
  <si>
    <t>40-59</t>
  </si>
  <si>
    <t>Assez bien</t>
  </si>
  <si>
    <t>60-79</t>
  </si>
  <si>
    <t xml:space="preserve">Bien </t>
  </si>
  <si>
    <t>80-100</t>
  </si>
  <si>
    <t>Excellent</t>
  </si>
  <si>
    <t>Edité le</t>
  </si>
  <si>
    <t>Seuils/Scores/Notes</t>
  </si>
  <si>
    <t>N° dept</t>
  </si>
  <si>
    <t>Ancienne région</t>
  </si>
  <si>
    <t>Température moyenne annuelle par département (source: Météo France)</t>
  </si>
  <si>
    <t>Précipitation moyenne</t>
  </si>
  <si>
    <t>Réponse Oui/Non</t>
  </si>
  <si>
    <t>Année</t>
  </si>
  <si>
    <t>Produits organiques (t/ha)</t>
  </si>
  <si>
    <t>Teneur en C kg/t</t>
  </si>
  <si>
    <t>k1</t>
  </si>
  <si>
    <t>source</t>
  </si>
  <si>
    <t>°C</t>
  </si>
  <si>
    <t>Oui</t>
  </si>
  <si>
    <t>Aucun</t>
  </si>
  <si>
    <t>Alsace</t>
  </si>
  <si>
    <t>Aquitaine</t>
  </si>
  <si>
    <t>Auvergne</t>
  </si>
  <si>
    <t>Basse-Normandie</t>
  </si>
  <si>
    <t>Bourgogne</t>
  </si>
  <si>
    <t>Bretagne</t>
  </si>
  <si>
    <t>Centre</t>
  </si>
  <si>
    <t>Champagne-Ardenne</t>
  </si>
  <si>
    <t>Corse</t>
  </si>
  <si>
    <t>Franche-Comté</t>
  </si>
  <si>
    <t>Guadeloupe</t>
  </si>
  <si>
    <t>Guyane</t>
  </si>
  <si>
    <t>Haute-Normandie</t>
  </si>
  <si>
    <t>Ile-de-France</t>
  </si>
  <si>
    <t>La Réunion</t>
  </si>
  <si>
    <t>Languedoc-Roussillon</t>
  </si>
  <si>
    <t>Limousin</t>
  </si>
  <si>
    <t>Lorraine</t>
  </si>
  <si>
    <t>Martinique</t>
  </si>
  <si>
    <t>Midi-Pyrénées</t>
  </si>
  <si>
    <t>Provence-Alpes-Côte d'Azur</t>
  </si>
  <si>
    <t>Picardie</t>
  </si>
  <si>
    <t>Poitou-Charentes</t>
  </si>
  <si>
    <t>Rhône-Alpes</t>
  </si>
  <si>
    <t>Sol considéré non couvert si couverture inférieure à _% de la surface</t>
  </si>
  <si>
    <t>(remplissage auto)</t>
  </si>
  <si>
    <t>Non</t>
  </si>
  <si>
    <t>Boue de traitement lisier de porc</t>
  </si>
  <si>
    <t>Simeos-amg</t>
  </si>
  <si>
    <t>01</t>
  </si>
  <si>
    <t>Ain</t>
  </si>
  <si>
    <t>Boue déshydratée chaulée</t>
  </si>
  <si>
    <t>Note</t>
  </si>
  <si>
    <t>A</t>
  </si>
  <si>
    <t>B</t>
  </si>
  <si>
    <t>C</t>
  </si>
  <si>
    <t>D</t>
  </si>
  <si>
    <t>SCORE MAXIMAL</t>
  </si>
  <si>
    <t>02</t>
  </si>
  <si>
    <t>Aisne</t>
  </si>
  <si>
    <t>Boue déshydratée non chaulée</t>
  </si>
  <si>
    <t>03</t>
  </si>
  <si>
    <t>Allier</t>
  </si>
  <si>
    <t>Boue papeterie</t>
  </si>
  <si>
    <t>04</t>
  </si>
  <si>
    <t>Alpes-de-Haute-Provence</t>
  </si>
  <si>
    <t>Boue urbaine liquide</t>
  </si>
  <si>
    <t>05</t>
  </si>
  <si>
    <t>Hautes-Alpes</t>
  </si>
  <si>
    <t>BRF</t>
  </si>
  <si>
    <t>abaques Arthur</t>
  </si>
  <si>
    <t>06</t>
  </si>
  <si>
    <t>Alpes-Maritimes</t>
  </si>
  <si>
    <t>Co-compost de déchets verts et biodéchets</t>
  </si>
  <si>
    <t>07</t>
  </si>
  <si>
    <t>Ardèche</t>
  </si>
  <si>
    <t>Co-compost de déchets verts et boue</t>
  </si>
  <si>
    <t>08</t>
  </si>
  <si>
    <t>Ardennes</t>
  </si>
  <si>
    <t>Compost de déchets verts</t>
  </si>
  <si>
    <t>09</t>
  </si>
  <si>
    <t>Ariège</t>
  </si>
  <si>
    <t>Compost de fumier (sauf volaille)</t>
  </si>
  <si>
    <t>Aube</t>
  </si>
  <si>
    <t>Compost de fumier de volailles</t>
  </si>
  <si>
    <t>Aude</t>
  </si>
  <si>
    <t>Compost d'ordures ménagères résiduelles</t>
  </si>
  <si>
    <t>Aveyron</t>
  </si>
  <si>
    <t>Digestat brut</t>
  </si>
  <si>
    <t>Bouches-du-Rhône</t>
  </si>
  <si>
    <t>Digestat liquide</t>
  </si>
  <si>
    <t>Calvados</t>
  </si>
  <si>
    <t>Digestat solide</t>
  </si>
  <si>
    <t>Cantal</t>
  </si>
  <si>
    <t>Digestat voie sèche</t>
  </si>
  <si>
    <t>Charente</t>
  </si>
  <si>
    <t>Ecume défécations</t>
  </si>
  <si>
    <t>Pourcentage de points attribués par note</t>
  </si>
  <si>
    <t>Charente-Maritime</t>
  </si>
  <si>
    <t>Fiente de dinde</t>
  </si>
  <si>
    <t>Cher</t>
  </si>
  <si>
    <t>Fiente de poule brute</t>
  </si>
  <si>
    <t>Corrèze</t>
  </si>
  <si>
    <t>Fiente de poule sèche</t>
  </si>
  <si>
    <t>2A</t>
  </si>
  <si>
    <t>Corse-du-Sud</t>
  </si>
  <si>
    <t>Fientes de canard</t>
  </si>
  <si>
    <t>2B</t>
  </si>
  <si>
    <t>Haute-Corse</t>
  </si>
  <si>
    <t>Fumier bovin</t>
  </si>
  <si>
    <t>Côte-d'Or</t>
  </si>
  <si>
    <t>Fumier de cheval</t>
  </si>
  <si>
    <t>Côtes d'Armor</t>
  </si>
  <si>
    <t>Fumier de volailles</t>
  </si>
  <si>
    <t>Creuse</t>
  </si>
  <si>
    <t>Fumier ovin</t>
  </si>
  <si>
    <t>Dordogne</t>
  </si>
  <si>
    <t>Fumier porc</t>
  </si>
  <si>
    <t>Doubs</t>
  </si>
  <si>
    <t>Lisier de bovin</t>
  </si>
  <si>
    <t>Drôme</t>
  </si>
  <si>
    <t>Lisier de porc</t>
  </si>
  <si>
    <t>Eure</t>
  </si>
  <si>
    <t>Refus liser de porc +/- composté</t>
  </si>
  <si>
    <t>Eure-et-Loir</t>
  </si>
  <si>
    <t>Vinasse concentrée</t>
  </si>
  <si>
    <t>Finistère</t>
  </si>
  <si>
    <t>Vinasse diluée</t>
  </si>
  <si>
    <t>Gard</t>
  </si>
  <si>
    <t>Haute-Garonne</t>
  </si>
  <si>
    <t>Gers</t>
  </si>
  <si>
    <t>Gironde</t>
  </si>
  <si>
    <t>Hérault</t>
  </si>
  <si>
    <t>Ille-et-Vilaine</t>
  </si>
  <si>
    <t>Indre</t>
  </si>
  <si>
    <t>Indre-et-Loire</t>
  </si>
  <si>
    <t>Isère</t>
  </si>
  <si>
    <t>Jura</t>
  </si>
  <si>
    <t>Landes</t>
  </si>
  <si>
    <t>Loir-et-Cher</t>
  </si>
  <si>
    <t>Loire</t>
  </si>
  <si>
    <t>Haute-Loire</t>
  </si>
  <si>
    <t>Loire-Atlantique</t>
  </si>
  <si>
    <t>Pays de la Loire</t>
  </si>
  <si>
    <t>Loiret</t>
  </si>
  <si>
    <t>Lot</t>
  </si>
  <si>
    <t>Lot-et-Garonne</t>
  </si>
  <si>
    <t>Lozère</t>
  </si>
  <si>
    <t>Maine-et-Loire</t>
  </si>
  <si>
    <t>Manche</t>
  </si>
  <si>
    <t>Marne</t>
  </si>
  <si>
    <t>Haute-Marne</t>
  </si>
  <si>
    <t>Mayenne</t>
  </si>
  <si>
    <t>Meurthe-et-Moselle</t>
  </si>
  <si>
    <t>Meuse</t>
  </si>
  <si>
    <t>Morbihan</t>
  </si>
  <si>
    <t>Moselle</t>
  </si>
  <si>
    <t>Nièvre</t>
  </si>
  <si>
    <t>Nord</t>
  </si>
  <si>
    <t>Nord-Pas-de-Calais</t>
  </si>
  <si>
    <t>Oise</t>
  </si>
  <si>
    <t>Orne</t>
  </si>
  <si>
    <t>Pas-de-Calais</t>
  </si>
  <si>
    <t>Puy-de-Dôme</t>
  </si>
  <si>
    <t>Pyrénées-Atlantiques</t>
  </si>
  <si>
    <t>Hautes-Pyrénées</t>
  </si>
  <si>
    <t>Pyrénées-Orientales</t>
  </si>
  <si>
    <t>Bas-Rhin</t>
  </si>
  <si>
    <t>Haut-Rhin</t>
  </si>
  <si>
    <t>Rhône</t>
  </si>
  <si>
    <t>Haute-Saône</t>
  </si>
  <si>
    <t>Saône-et-Loire</t>
  </si>
  <si>
    <t>Sarthe</t>
  </si>
  <si>
    <t>Savoie</t>
  </si>
  <si>
    <t>Haute-Savoie</t>
  </si>
  <si>
    <t>Paris</t>
  </si>
  <si>
    <t>Seine-Maritime</t>
  </si>
  <si>
    <t>Seine-et-Marne</t>
  </si>
  <si>
    <t>Yvelines</t>
  </si>
  <si>
    <t>Deux-Sèvres</t>
  </si>
  <si>
    <t>Somme</t>
  </si>
  <si>
    <t>Tarn</t>
  </si>
  <si>
    <t>Tarn-et-Garonne</t>
  </si>
  <si>
    <t>Var</t>
  </si>
  <si>
    <t>Vaucluse</t>
  </si>
  <si>
    <t>Vendée</t>
  </si>
  <si>
    <t>Vienne</t>
  </si>
  <si>
    <t>Haute-Vienne</t>
  </si>
  <si>
    <t>Vosges</t>
  </si>
  <si>
    <t>Yonne</t>
  </si>
  <si>
    <t>Terr. de Belfort</t>
  </si>
  <si>
    <t>Essonne</t>
  </si>
  <si>
    <t>Hauts-de-Seine</t>
  </si>
  <si>
    <t>Seine-St-Denis</t>
  </si>
  <si>
    <t>Val-de-Marne</t>
  </si>
  <si>
    <t>Val-D'Oise</t>
  </si>
  <si>
    <t>Mayotte</t>
  </si>
  <si>
    <t>Année de plantation</t>
  </si>
  <si>
    <t>LARGEURS DES RANGS ET INTER-RANGS</t>
  </si>
  <si>
    <t>Surface relative de rang</t>
  </si>
  <si>
    <t>Surface relative d'inter-rang 1</t>
  </si>
  <si>
    <t>Surface relative d'inter-rang 2</t>
  </si>
  <si>
    <t>COUVERTURE DU SOL</t>
  </si>
  <si>
    <t>RANG</t>
  </si>
  <si>
    <t>INTER-RANG 1</t>
  </si>
  <si>
    <t>Si non, combien de jours par an est-il inférieur à 60% ?</t>
  </si>
  <si>
    <t>TRAVAIL DU SOL ET GESTION DE LA VEGETATION</t>
  </si>
  <si>
    <t>Type d'intervention 1</t>
  </si>
  <si>
    <t>Nombre de passages dans l'année</t>
  </si>
  <si>
    <t>Type d'intervention 2</t>
  </si>
  <si>
    <t>Type d'intervention 3</t>
  </si>
  <si>
    <t>Type intervention inter-rang</t>
  </si>
  <si>
    <t>Type intervention rang</t>
  </si>
  <si>
    <t>Couchage de la végétation</t>
  </si>
  <si>
    <t>Fauchage (brins longs)</t>
  </si>
  <si>
    <t>Broyage (brins courts)</t>
  </si>
  <si>
    <t>Désherbage chimique</t>
  </si>
  <si>
    <t>Désherbage électrique</t>
  </si>
  <si>
    <t>Désherbage thermique</t>
  </si>
  <si>
    <t>En plein (sur toute la surface)</t>
  </si>
  <si>
    <t>Localisé sur le rang</t>
  </si>
  <si>
    <t>Localisé sur l'inter-rang</t>
  </si>
  <si>
    <t>Zone d'épandage</t>
  </si>
  <si>
    <t>Type d'effluent organique</t>
  </si>
  <si>
    <t>ENTRÉES DE CARBONE PAR LES EPANDAGES D'EFFLUENTS ORGANIQUES</t>
  </si>
  <si>
    <t>EFFLUENT 1</t>
  </si>
  <si>
    <t>EFFLUENT 2</t>
  </si>
  <si>
    <t>EFFLUENT 3</t>
  </si>
  <si>
    <t>INDICE DE FRÉQUENCE DE TRAITEMENT</t>
  </si>
  <si>
    <t>Y a-t-il présence de passages de roues où la végétation ne se développe jamais ?</t>
  </si>
  <si>
    <t>Largeur passages de roues non enherbés (2 passages) - (m)</t>
  </si>
  <si>
    <t>Taux annuel de couverture du sol sur le rang</t>
  </si>
  <si>
    <t>Note d'impact  des interventions sur l'inter-rang 1</t>
  </si>
  <si>
    <t>Note d'impact  des interventions sur l'inter-rang 2</t>
  </si>
  <si>
    <t>Taux de carbone dans les plantes</t>
  </si>
  <si>
    <t>Surface relative d'inter-rang 1 sans passages de roue non couvert</t>
  </si>
  <si>
    <t>Surface relative d'inter-rang 2 sans passages de roues non couvert</t>
  </si>
  <si>
    <t>Entrées annuelles de carbone par les amendements</t>
  </si>
  <si>
    <t>Entrées annuelles de carbone par l'enherbement pérenne</t>
  </si>
  <si>
    <t>Entrées annuelles de carbone par les couverts végétaux annuels</t>
  </si>
  <si>
    <t>Entrées annuelles totales de carbone</t>
  </si>
  <si>
    <t>Taux annuel de couverture du sol sur l'inter-rang 1 (sans passage de roue non couvert)</t>
  </si>
  <si>
    <t>Taux annuel de couverture du sol sur l'inter-rang 2 (sans passage de roue non couvert)</t>
  </si>
  <si>
    <t>Surface de l'ilot</t>
  </si>
  <si>
    <t>Surface cultivée totale</t>
  </si>
  <si>
    <t>Note d'impact des interventions sur le rang</t>
  </si>
  <si>
    <t>TAUX DE MO</t>
  </si>
  <si>
    <t>Taux annuel de couverture du sol (% du temps sur l'année)</t>
  </si>
  <si>
    <t>NOTES D'IMPACT DES INTERVENTIONS CULTURALES</t>
  </si>
  <si>
    <t>Note d'impact pondérée des interventions sur le rang</t>
  </si>
  <si>
    <t>Entrées annuelles totales de carbone pondérées</t>
  </si>
  <si>
    <t>ENTREES DE CARBONE</t>
  </si>
  <si>
    <t>Entrée moyenne de carbone (T de C/ha/an)</t>
  </si>
  <si>
    <t>INDICE DE FREQUENCE DE TRAITEMENT</t>
  </si>
  <si>
    <t>Surface relative de rang pondérée</t>
  </si>
  <si>
    <t>Surface relative de rang moyenne</t>
  </si>
  <si>
    <t>FERTILISATION</t>
  </si>
  <si>
    <t>Coefficient d'impact</t>
  </si>
  <si>
    <t>GESTION PHYTOSANITAIRE</t>
  </si>
  <si>
    <t>THEME</t>
  </si>
  <si>
    <t>CRITERE</t>
  </si>
  <si>
    <t>VALEUR OBSERVEE</t>
  </si>
  <si>
    <t>SEUILS DE NOTATION</t>
  </si>
  <si>
    <t>Aucun plan n'est mis en oeuvre pour réduire l'IFT</t>
  </si>
  <si>
    <t>&lt; 20 % et ≥ 17 %</t>
  </si>
  <si>
    <t>&lt; 17 % et ≥ 12 %</t>
  </si>
  <si>
    <t>&lt; 12 %</t>
  </si>
  <si>
    <t>Efficience (diminution des doses, suivi de plages d'intervention, fractionnement, équipements de précision…)</t>
  </si>
  <si>
    <t>L’agriculteur se forme t-il aux techniques de l’agroécologie et/ou appartient-il à un GIEE ?</t>
  </si>
  <si>
    <t>Rapport Matière organique / argile</t>
  </si>
  <si>
    <r>
      <t xml:space="preserve">Quelle est la stratégie de diminution de l'IFT mise en place par l'agriculteur ? </t>
    </r>
    <r>
      <rPr>
        <b/>
        <i/>
        <sz val="11"/>
        <color theme="1"/>
        <rFont val="Calibri"/>
        <family val="2"/>
      </rPr>
      <t>(si plusieurs stratégies cohabitent, renseigner celle de plus haut niveau)</t>
    </r>
  </si>
  <si>
    <t>Commentaires, détails sur la couverture inter-rang</t>
  </si>
  <si>
    <t>Variété(s)</t>
  </si>
  <si>
    <t>Rapport moyen MO/argile</t>
  </si>
  <si>
    <t>Taux MO / argile</t>
  </si>
  <si>
    <t>Surface avec analyse</t>
  </si>
  <si>
    <t>Taux MO / argile pondéré</t>
  </si>
  <si>
    <t>Fertilisation azotée</t>
  </si>
  <si>
    <t>FERTILISATION AZOTEE</t>
  </si>
  <si>
    <t>Ecart à l'IFT herbicide médian régional</t>
  </si>
  <si>
    <t>Ecart à l'IFT hors-herbicide médian régional</t>
  </si>
  <si>
    <t>Ecart à l' IFT herbicide pondéré par la surface</t>
  </si>
  <si>
    <t>Ecart à l' IFT hors-herbicide pondéré par la surface</t>
  </si>
  <si>
    <t>Surface de l'atelier sans apport d'azote minéral</t>
  </si>
  <si>
    <t>Quelle est la surface de l'atelier qui ne reçoit pas d'apport d'azote minéral ?</t>
  </si>
  <si>
    <t>Coefficient aérien/racinaire du couvert</t>
  </si>
  <si>
    <t>Coefficient aérien/racinaire de l'enherbement</t>
  </si>
  <si>
    <t>Taux annuel de couverture du sol pondéré par la surface de l'ilot</t>
  </si>
  <si>
    <t>AZOTE</t>
  </si>
  <si>
    <t>Travail superficiel (&lt;8cm) pour semis d'un couvert</t>
  </si>
  <si>
    <t>Travail superficiel (&lt;8cm) sans mulchage ou mélange des résidus au sol</t>
  </si>
  <si>
    <t>Travail superficiel (&lt;8cm) avec mulchage ou mélange des résidus au sol</t>
  </si>
  <si>
    <t>Quelle est le % de SIE sur la ferme ?</t>
  </si>
  <si>
    <t>Note d'impact moy interventions rang</t>
  </si>
  <si>
    <t>Note d'impact moy interventions inter-rang</t>
  </si>
  <si>
    <t>Travail du sol avec retournement ou mulchage (butteuse, tailleuse, décavaillonneuse, fraise, disques chaussants/déchaussants)</t>
  </si>
  <si>
    <t>Travail profond (&gt;8cm) avec retournement ou bouleversement des horizons</t>
  </si>
  <si>
    <t>Travail profond (&gt;8cm) sans retournement ou bouleversement des horizons</t>
  </si>
  <si>
    <t>Travail du sol sans retournement ou bouleversement des horizons</t>
  </si>
  <si>
    <t>Biomasse aérienne annuelle restituée par l'enherbement pérenne 
(t de MS/ha)</t>
  </si>
  <si>
    <t>Biomasse aérienne annuelle restituée par le couvert végétal annuel 
(t de MS/ha)</t>
  </si>
  <si>
    <t>L'IFT est supérieur à l'IFT médian et ne diminue pas</t>
  </si>
  <si>
    <t>L'IFT est supérieur à l'IFT médian mais diminue</t>
  </si>
  <si>
    <t>Entrées annuelles de carbone par l'enherbement, les couverts végétaux, les résidus, et les effluents/amendements organiques</t>
  </si>
  <si>
    <t>Quel est le taux moyen annuel de couverture du sol ?</t>
  </si>
  <si>
    <t>Gestion du sol sur le rang (note d'impact)</t>
  </si>
  <si>
    <t>Gestion du sol sur l'inter-rang (note d'impact)</t>
  </si>
  <si>
    <t>L'IFT est inférieur à l'IFT médian (entre -25% et 0%)</t>
  </si>
  <si>
    <t>L'IFT est inférieur à l'IFT médian (entre -25% et 0%) et il diminue OU l'IFT est très inférieur à l'IFT médian (&lt; -25%)</t>
  </si>
  <si>
    <t>IFT herbicide médian</t>
  </si>
  <si>
    <t>IFT hors-herbicide médian</t>
  </si>
  <si>
    <t>Evolution de l'IFT herbicide</t>
  </si>
  <si>
    <t>Evolution de l'IFT hors-herbicide</t>
  </si>
  <si>
    <t>Evolution IFT herbicide pondéré par surface</t>
  </si>
  <si>
    <t>Evolution de l'IFT hors-herbicide pondéré par surface</t>
  </si>
  <si>
    <t>Ecart à l'IFT hors-herbicide médian</t>
  </si>
  <si>
    <t>Ecart à l'IFT herbicide médian</t>
  </si>
  <si>
    <t>Comment se situe l'IFT hors-herbicide par rapport à l'IFT médian et comment évolue t-il ?</t>
  </si>
  <si>
    <t>Comment se situe l'IFT herbicide par rapport à l'IFT médian et comment évolue t-il ?</t>
  </si>
  <si>
    <t>Taux de MS résidus houblon</t>
  </si>
  <si>
    <t>Taux C dans MS</t>
  </si>
  <si>
    <t xml:space="preserve">Taux d'argile (%) </t>
  </si>
  <si>
    <t>Taux de matière organique (%)</t>
  </si>
  <si>
    <t>Indice de Régénération
Filière Houblon</t>
  </si>
  <si>
    <t>Parcelles</t>
  </si>
  <si>
    <t>Houblonnière</t>
  </si>
  <si>
    <t>Année évaluée 
(houblon récolté en…)</t>
  </si>
  <si>
    <t>Nombre d'unités d'azote minéral apportées ?</t>
  </si>
  <si>
    <t xml:space="preserve">RANG   </t>
  </si>
  <si>
    <t xml:space="preserve">INTER-RANG 1  </t>
  </si>
  <si>
    <t>Le taux de recouvrement du sol est-il supérieur à 60% toute l'année ? 
(voir outil visuel ci-joint)</t>
  </si>
  <si>
    <t>Quelle est le niveau de biodiversité végétale dans la houblonnière  ?</t>
  </si>
  <si>
    <r>
      <t xml:space="preserve">Largeur du rang en mètres (zone au pied des lianes allant jusqu'à la zone où de la terre est prélevée pour le buttage)
</t>
    </r>
    <r>
      <rPr>
        <i/>
        <sz val="10"/>
        <color rgb="FF000000"/>
        <rFont val="Calibri"/>
        <family val="2"/>
      </rPr>
      <t>En cas de conduite sans buttage: zone au pied des lianes</t>
    </r>
  </si>
  <si>
    <r>
      <t xml:space="preserve">Largeur de l'inter-rang 1 en mètres (zone entre les rangs de lianes, non-impactée lors du buttage)
</t>
    </r>
    <r>
      <rPr>
        <i/>
        <sz val="10"/>
        <color rgb="FF000000"/>
        <rFont val="Calibri"/>
        <family val="2"/>
      </rPr>
      <t>En cas de conduite sans buttage: zone entre les rangs de liane</t>
    </r>
  </si>
  <si>
    <t>Combien d'espèces se sont développées dans le couvert semé ou l'enherbement ?</t>
  </si>
  <si>
    <t>En cas de couvert semé, contenait-il des légumineuses ?</t>
  </si>
  <si>
    <t>ENTRÉES DE CARBONE PAR L'ENHERBEMENT, LES COUVERTS VÉGÉTAUX ET LES RESIDUS</t>
  </si>
  <si>
    <t>Quantité épandue 
(t/ha de houblonnière - ne pas rapporter à la surface épandue réelle si apport localisé)</t>
  </si>
  <si>
    <t>AGROFORESTERIE</t>
  </si>
  <si>
    <t>Y a-t-il des haies ou des arbres en contour de parcelle, ou un programme de plantation en cours ?</t>
  </si>
  <si>
    <t>DIVERSITE VEGETALE</t>
  </si>
  <si>
    <t>Surface avec agroforesterie</t>
  </si>
  <si>
    <t>Largeur de l'inter- rang 2 en mètres (si alternance d'inter-rangs de largeur ou de conduite différente)
En cas de conduite sans buttage: zone entre les rangs de liane</t>
  </si>
  <si>
    <t>INTER-RANG 2 
(si alternance d'inter-rangs de largeur ou conduite différente)</t>
  </si>
  <si>
    <t>INTER-RANG 2 
(si alternance 
d'inter-rangs 
de largeur ou conduite 
différente)</t>
  </si>
  <si>
    <t>Note d'impact moyenne des interventions sur l'inter-rang</t>
  </si>
  <si>
    <t xml:space="preserve">Note d'impact pondérée des interventions sur l'inter-rang </t>
  </si>
  <si>
    <t xml:space="preserve">Surface d'inter-rang 1 totale </t>
  </si>
  <si>
    <t xml:space="preserve">Surface d'inter-rang 2 totale </t>
  </si>
  <si>
    <t>Diversité florale dans couverts</t>
  </si>
  <si>
    <t>A: Au moins 3 espèces (hors graminées)</t>
  </si>
  <si>
    <t>B: Moins de 3 espèces (hors graminées)</t>
  </si>
  <si>
    <t>Diversité florale couverts/enherbement</t>
  </si>
  <si>
    <t>Surface avec couverts/enherbements diversifiés</t>
  </si>
  <si>
    <t>Surface avec rang et inter-rang majoritairement nus</t>
  </si>
  <si>
    <t>L’agriculteur appartient à un GIEE et/ou se forme plus de 2j/an à l’agroécologie</t>
  </si>
  <si>
    <t>L’agriculteur n'appartient pas à un GIEE et se forme moins de 2j/an à l’agroécologie</t>
  </si>
  <si>
    <t>Si d'autres résidus végétaux sont restitués: type de résidus</t>
  </si>
  <si>
    <t>Type de résidus restitués</t>
  </si>
  <si>
    <t>% de MS</t>
  </si>
  <si>
    <t>% de C dans la MS</t>
  </si>
  <si>
    <t>Paille (en t de MS)</t>
  </si>
  <si>
    <t>Résidus de houblon (en t de résidus frais)</t>
  </si>
  <si>
    <t>Résidus de plantes (couverts, luzerne, tonte…, en t de MS)</t>
  </si>
  <si>
    <t>Biomasse de résidus restitués 
(t/ha)</t>
  </si>
  <si>
    <t>Entrées annuelles de carbone par les résidus</t>
  </si>
  <si>
    <t>IFT herbicide</t>
  </si>
  <si>
    <t>IFT hors-herbicide</t>
  </si>
  <si>
    <t>Houblon + enherbement/couvert diversifié + arbres</t>
  </si>
  <si>
    <t>Houblon + enherbement/couvert diversifié OU Houblon + enherbement/couvert peu diversifié  + arbres</t>
  </si>
  <si>
    <t>Houblon + enherbement/couvert peu diversifié. Pas ou peu d'arbres</t>
  </si>
  <si>
    <t>Re-conception de la houblonnière (maintien d'éléments ligneux et herbacés favorisant les auxiliaires dans et autour de la houblonnière, choix de variétés peu sensibles, non-taille...)</t>
  </si>
  <si>
    <t>Substitution des moyens chimiques par des méthodes de lutte alternatives (produits de biocontrôle, PNPP, lutte biologique...) et/ou utilisation de biostimulants</t>
  </si>
  <si>
    <t>Houblon seul. Sol majoritairement nu. Pas ou peu d'arbres</t>
  </si>
  <si>
    <t>mistral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</si>
</sst>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6">
    <numFmt numFmtId="164" formatCode="0000"/>
    <numFmt numFmtId="165" formatCode="0.0&quot; ha&quot;"/>
    <numFmt numFmtId="166" formatCode="0000000000"/>
    <numFmt numFmtId="167" formatCode="####0.0&quot; ha&quot;"/>
    <numFmt numFmtId="168" formatCode="0.0%"/>
    <numFmt numFmtId="169" formatCode="0.0"/>
    <numFmt numFmtId="170" formatCode="0.0&quot; T/ha&quot;"/>
    <numFmt numFmtId="171" formatCode="0.0&quot; T MS/ha&quot;"/>
    <numFmt numFmtId="172" formatCode="#0.0&quot; ha&quot;"/>
    <numFmt numFmtId="173" formatCode="#0.00&quot; ha&quot;"/>
    <numFmt numFmtId="174" formatCode="#,##0.0&quot; Kg de C/ha&quot;"/>
    <numFmt numFmtId="175" formatCode="0.0_ "/>
    <numFmt numFmtId="176" formatCode="##\ &quot;/100&quot;"/>
    <numFmt numFmtId="177" formatCode="&quot;≥ &quot;0%"/>
    <numFmt numFmtId="178" formatCode="\≥\ 0.0%&quot;    (calcul automatique)&quot;"/>
    <numFmt numFmtId="179" formatCode="&quot;&lt; &quot;0%"/>
    <numFmt numFmtId="180" formatCode="\≥\ 0.0%"/>
    <numFmt numFmtId="181" formatCode="\≤\ 0.0%"/>
    <numFmt numFmtId="182" formatCode="0&quot; j&quot;"/>
    <numFmt numFmtId="183" formatCode="0&quot; passage(s)&quot;"/>
    <numFmt numFmtId="184" formatCode="#0.00&quot; T de C/ha/an&quot;"/>
    <numFmt numFmtId="185" formatCode="&quot;≤ &quot;0"/>
    <numFmt numFmtId="186" formatCode="&quot;≥ &quot;0"/>
    <numFmt numFmtId="187" formatCode="&quot;&lt; &quot;0"/>
    <numFmt numFmtId="188" formatCode="&quot;&gt; &quot;0"/>
    <numFmt numFmtId="189" formatCode="\&lt;\ 0.0%&quot;    (calcul automatique)&quot;"/>
    <numFmt numFmtId="190" formatCode="0.00_ "/>
    <numFmt numFmtId="191" formatCode="#,##0.0&quot; T de C/ha/an&quot;"/>
    <numFmt numFmtId="192" formatCode="&quot;GROUPE DE PARCELLES &quot;0"/>
    <numFmt numFmtId="193" formatCode="\≥\ 0%"/>
    <numFmt numFmtId="194" formatCode="&quot;≥ +&quot;0%"/>
    <numFmt numFmtId="195" formatCode="0.0_ ;\-0.0\ "/>
    <numFmt numFmtId="196" formatCode="0.0&quot; t MS/ha&quot;"/>
    <numFmt numFmtId="197" formatCode="0.0&quot; %&quot;"/>
    <numFmt numFmtId="198" formatCode="0&quot; %&quot;"/>
    <numFmt numFmtId="199" formatCode="0.0&quot; t /ha&quot;"/>
  </numFmts>
  <fonts count="58" x14ac:knownFonts="1">
    <font>
      <sz val="10"/>
      <color rgb="FF000000"/>
      <name val="Arial"/>
    </font>
    <font>
      <b/>
      <sz val="16"/>
      <color rgb="FF000000"/>
      <name val="Calibri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b/>
      <sz val="12"/>
      <color rgb="FF000000"/>
      <name val="Calibri"/>
      <family val="2"/>
    </font>
    <font>
      <b/>
      <sz val="12"/>
      <color rgb="FF171616"/>
      <name val="Calibri"/>
      <family val="2"/>
    </font>
    <font>
      <b/>
      <i/>
      <sz val="12"/>
      <color rgb="FF000000"/>
      <name val="Calibri"/>
      <family val="2"/>
    </font>
    <font>
      <sz val="11"/>
      <color rgb="FFAEABAB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7F7F7F"/>
      <name val="Calibri"/>
      <family val="2"/>
    </font>
    <font>
      <b/>
      <sz val="11"/>
      <color theme="1"/>
      <name val="Calibri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b/>
      <sz val="14"/>
      <color rgb="FF000000"/>
      <name val="Arial"/>
      <family val="2"/>
    </font>
    <font>
      <sz val="12"/>
      <color rgb="FF000000"/>
      <name val="Arial"/>
      <family val="2"/>
    </font>
    <font>
      <sz val="12"/>
      <color rgb="FF000000"/>
      <name val="Calibri"/>
      <family val="2"/>
    </font>
    <font>
      <sz val="12"/>
      <color rgb="FF757070"/>
      <name val="Calibri"/>
      <family val="2"/>
    </font>
    <font>
      <sz val="11"/>
      <color rgb="FF000000"/>
      <name val="Arial"/>
      <family val="2"/>
    </font>
    <font>
      <sz val="10"/>
      <color rgb="FF656565"/>
      <name val="Arial"/>
      <family val="2"/>
    </font>
    <font>
      <b/>
      <sz val="20"/>
      <color rgb="FFFFFF00"/>
      <name val="Calibri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1"/>
      <color rgb="FFFF0000"/>
      <name val="Calibri"/>
      <family val="2"/>
    </font>
    <font>
      <sz val="10"/>
      <color rgb="FFC00000"/>
      <name val="Arial"/>
      <family val="2"/>
    </font>
    <font>
      <u/>
      <sz val="11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1"/>
      <color theme="1" tint="0.499984740745262"/>
      <name val="Calibri"/>
      <family val="2"/>
    </font>
    <font>
      <b/>
      <sz val="10"/>
      <color theme="1" tint="0.499984740745262"/>
      <name val="Arial"/>
      <family val="2"/>
    </font>
    <font>
      <sz val="11"/>
      <color theme="1" tint="0.499984740745262"/>
      <name val="Calibri"/>
      <family val="2"/>
    </font>
    <font>
      <sz val="10"/>
      <color theme="1" tint="0.499984740745262"/>
      <name val="Arial"/>
      <family val="2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</font>
    <font>
      <b/>
      <i/>
      <sz val="11"/>
      <color theme="1"/>
      <name val="Calibri"/>
      <family val="2"/>
    </font>
    <font>
      <sz val="11"/>
      <color theme="1" tint="0.499984740745262"/>
      <name val="Calibri"/>
      <family val="2"/>
      <scheme val="minor"/>
    </font>
    <font>
      <b/>
      <sz val="10"/>
      <color theme="0" tint="-0.499984740745262"/>
      <name val="Calibri"/>
      <family val="2"/>
    </font>
    <font>
      <sz val="11"/>
      <color theme="0" tint="-0.499984740745262"/>
      <name val="Calibri"/>
      <family val="2"/>
    </font>
    <font>
      <sz val="10"/>
      <color theme="0" tint="-0.499984740745262"/>
      <name val="Arial"/>
      <family val="2"/>
    </font>
    <font>
      <i/>
      <sz val="10"/>
      <color rgb="FF000000"/>
      <name val="Calibri"/>
      <family val="2"/>
    </font>
    <font>
      <sz val="11"/>
      <color theme="0" tint="-0.499984740745262"/>
      <name val="Calibri"/>
      <family val="2"/>
      <scheme val="minor"/>
    </font>
    <font>
      <sz val="12"/>
      <name val="Calibri"/>
      <family val="2"/>
    </font>
    <font>
      <u/>
      <sz val="10"/>
      <color theme="10"/>
      <name val="Arial"/>
      <family val="2"/>
    </font>
    <font>
      <sz val="10"/>
      <name val="Calibri"/>
      <family val="2"/>
    </font>
    <font>
      <sz val="11"/>
      <color rgb="FF000000"/>
      <name val="Calibri"/>
      <family val="2"/>
    </font>
    <font>
      <b/>
      <sz val="11"/>
      <color theme="0" tint="-0.499984740745262"/>
      <name val="Calibri"/>
      <family val="2"/>
    </font>
    <font>
      <b/>
      <sz val="10"/>
      <color theme="0" tint="-0.49998474074526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Calibri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ajor"/>
    </font>
  </fonts>
  <fills count="7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DEEAF6"/>
        <bgColor rgb="FFDEEAF6"/>
      </patternFill>
    </fill>
    <fill>
      <patternFill patternType="solid">
        <fgColor rgb="FFE7E6E6"/>
        <bgColor rgb="FFE7E6E6"/>
      </patternFill>
    </fill>
    <fill>
      <patternFill patternType="solid">
        <fgColor rgb="FFFFFFFF"/>
        <bgColor rgb="FFFFFFFF"/>
      </patternFill>
    </fill>
    <fill>
      <patternFill patternType="solid">
        <fgColor rgb="FFFFD965"/>
        <bgColor rgb="FFFFD965"/>
      </patternFill>
    </fill>
    <fill>
      <patternFill patternType="solid">
        <fgColor rgb="FFCBCBCB"/>
        <bgColor rgb="FFCBCBCB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F4B083"/>
        <bgColor rgb="FFF4B083"/>
      </patternFill>
    </fill>
    <fill>
      <patternFill patternType="solid">
        <fgColor rgb="FFFFFFCC"/>
        <bgColor rgb="FFFFFFCC"/>
      </patternFill>
    </fill>
    <fill>
      <patternFill patternType="solid">
        <fgColor rgb="FFD0CECE"/>
        <bgColor rgb="FFD0CECE"/>
      </patternFill>
    </fill>
    <fill>
      <patternFill patternType="solid">
        <fgColor rgb="FFFFFFCB"/>
        <bgColor rgb="FFFFFFCB"/>
      </patternFill>
    </fill>
    <fill>
      <patternFill patternType="solid">
        <fgColor theme="0"/>
        <bgColor rgb="FFDEEAF6"/>
      </patternFill>
    </fill>
    <fill>
      <patternFill patternType="solid">
        <fgColor theme="8" tint="0.79998168889431442"/>
        <bgColor rgb="FFF2F2F2"/>
      </patternFill>
    </fill>
    <fill>
      <patternFill patternType="solid">
        <fgColor theme="7"/>
        <bgColor rgb="FFE7E6E6"/>
      </patternFill>
    </fill>
    <fill>
      <patternFill patternType="solid">
        <fgColor theme="7"/>
        <bgColor rgb="FFF2F2F2"/>
      </patternFill>
    </fill>
    <fill>
      <patternFill patternType="solid">
        <fgColor theme="5" tint="0.39988402966399123"/>
        <bgColor indexed="58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9"/>
        <bgColor rgb="FFFD893F"/>
      </patternFill>
    </fill>
    <fill>
      <patternFill patternType="solid">
        <fgColor theme="9" tint="0.39997558519241921"/>
        <bgColor rgb="FFFD893F"/>
      </patternFill>
    </fill>
    <fill>
      <patternFill patternType="solid">
        <fgColor theme="9" tint="0.59999389629810485"/>
        <bgColor rgb="FFFD893F"/>
      </patternFill>
    </fill>
    <fill>
      <patternFill patternType="solid">
        <fgColor theme="5" tint="-0.249977111117893"/>
        <bgColor rgb="FF639B40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rgb="FF639B40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rgb="FF639B4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rgb="FF639B4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/>
        <bgColor rgb="FF639B4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rgb="FF639B4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639B4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rgb="FF639B40"/>
      </patternFill>
    </fill>
    <fill>
      <patternFill patternType="solid">
        <fgColor theme="8"/>
        <bgColor rgb="FFDEEAF6"/>
      </patternFill>
    </fill>
    <fill>
      <patternFill patternType="solid">
        <fgColor rgb="FFECC2FD"/>
        <bgColor rgb="FF639B40"/>
      </patternFill>
    </fill>
    <fill>
      <patternFill patternType="solid">
        <fgColor rgb="FF63993F"/>
        <bgColor theme="5"/>
      </patternFill>
    </fill>
    <fill>
      <patternFill patternType="solid">
        <fgColor rgb="FF63993F"/>
        <bgColor indexed="64"/>
      </patternFill>
    </fill>
    <fill>
      <patternFill patternType="solid">
        <fgColor rgb="FFECC2FD"/>
        <bgColor indexed="64"/>
      </patternFill>
    </fill>
    <fill>
      <patternFill patternType="solid">
        <fgColor rgb="FFECC2FD"/>
        <bgColor rgb="FFDEEAF6"/>
      </patternFill>
    </fill>
    <fill>
      <patternFill patternType="solid">
        <fgColor rgb="FFF2F2F2"/>
        <bgColor indexed="64"/>
      </patternFill>
    </fill>
    <fill>
      <patternFill patternType="solid">
        <fgColor rgb="FFE6E6E6"/>
        <bgColor rgb="FFDEEAF6"/>
      </patternFill>
    </fill>
    <fill>
      <patternFill patternType="solid">
        <fgColor theme="7" tint="0.79998168889431442"/>
        <bgColor rgb="FFE7E6E6"/>
      </patternFill>
    </fill>
    <fill>
      <patternFill patternType="solid">
        <fgColor theme="0"/>
        <bgColor rgb="FFE7E6E6"/>
      </patternFill>
    </fill>
    <fill>
      <patternFill patternType="solid">
        <fgColor theme="0"/>
        <bgColor rgb="FFF2F2F2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rgb="FFDEEAF6"/>
      </patternFill>
    </fill>
    <fill>
      <patternFill patternType="solid">
        <fgColor theme="4" tint="-0.249977111117893"/>
        <bgColor rgb="FF639B40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249977111117893"/>
        <bgColor rgb="FFDEEAF6"/>
      </patternFill>
    </fill>
    <fill>
      <patternFill patternType="solid">
        <fgColor theme="8" tint="0.59999389629810485"/>
        <bgColor rgb="FFDEEAF6"/>
      </patternFill>
    </fill>
    <fill>
      <patternFill patternType="solid">
        <fgColor theme="8" tint="0.59999389629810485"/>
        <bgColor theme="0"/>
      </patternFill>
    </fill>
    <fill>
      <patternFill patternType="solid">
        <fgColor theme="5" tint="0.79998168889431442"/>
        <bgColor rgb="FF639B4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4.9989318521683403E-2"/>
        <bgColor theme="0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6" tint="0.59999389629810485"/>
        <bgColor rgb="FFDEEAF6"/>
      </patternFill>
    </fill>
    <fill>
      <patternFill patternType="solid">
        <fgColor theme="6" tint="0.79998168889431442"/>
        <bgColor rgb="FFD8D8D8"/>
      </patternFill>
    </fill>
    <fill>
      <patternFill patternType="solid">
        <fgColor rgb="FFD8D8D8"/>
        <bgColor rgb="FFD8D8D8"/>
      </patternFill>
    </fill>
    <fill>
      <patternFill patternType="solid">
        <fgColor theme="0" tint="-4.9989318521683403E-2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58"/>
      </patternFill>
    </fill>
    <fill>
      <patternFill patternType="solid">
        <fgColor theme="0" tint="-0.249977111117893"/>
        <bgColor rgb="FFF4B083"/>
      </patternFill>
    </fill>
    <fill>
      <patternFill patternType="solid">
        <fgColor theme="0" tint="-0.249977111117893"/>
        <bgColor rgb="FFFFFFCB"/>
      </patternFill>
    </fill>
    <fill>
      <patternFill patternType="solid">
        <fgColor theme="0" tint="-0.249977111117893"/>
        <bgColor rgb="FFFFFFCC"/>
      </patternFill>
    </fill>
  </fills>
  <borders count="15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thin">
        <color rgb="FF000000"/>
      </right>
      <top/>
      <bottom style="dotted">
        <color rgb="FF000000"/>
      </bottom>
      <diagonal/>
    </border>
    <border>
      <left style="medium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/>
      <top style="medium">
        <color rgb="FF000000"/>
      </top>
      <bottom style="dotted">
        <color rgb="FF000000"/>
      </bottom>
      <diagonal/>
    </border>
    <border>
      <left/>
      <right/>
      <top style="medium">
        <color rgb="FF000000"/>
      </top>
      <bottom style="dotted">
        <color rgb="FF000000"/>
      </bottom>
      <diagonal/>
    </border>
    <border>
      <left/>
      <right style="thin">
        <color rgb="FF000000"/>
      </right>
      <top style="dotted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/>
      <top style="dotted">
        <color rgb="FF000000"/>
      </top>
      <bottom style="thin">
        <color rgb="FF000000"/>
      </bottom>
      <diagonal/>
    </border>
    <border>
      <left/>
      <right/>
      <top style="dotted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hair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/>
      <right/>
      <top style="dotted">
        <color rgb="FF000000"/>
      </top>
      <bottom style="hair">
        <color rgb="FF000000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rgb="FF000000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/>
      <right/>
      <top style="hair">
        <color rgb="FF000000"/>
      </top>
      <bottom style="dotted">
        <color rgb="FF000000"/>
      </bottom>
      <diagonal/>
    </border>
    <border>
      <left/>
      <right style="thin">
        <color rgb="FF000000"/>
      </right>
      <top style="hair">
        <color rgb="FF000000"/>
      </top>
      <bottom style="dotted">
        <color rgb="FF000000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rgb="FF000000"/>
      </right>
      <top/>
      <bottom style="hair">
        <color indexed="64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rgb="FF000000"/>
      </right>
      <top style="hair">
        <color indexed="64"/>
      </top>
      <bottom style="thin">
        <color indexed="64"/>
      </bottom>
      <diagonal/>
    </border>
    <border>
      <left/>
      <right style="thin">
        <color rgb="FF000000"/>
      </right>
      <top style="hair">
        <color rgb="FF000000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hair">
        <color rgb="FF000000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dotted">
        <color rgb="FF000000"/>
      </top>
      <bottom style="hair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hair">
        <color rgb="FF000000"/>
      </bottom>
      <diagonal/>
    </border>
    <border>
      <left/>
      <right style="medium">
        <color indexed="64"/>
      </right>
      <top style="thin">
        <color indexed="64"/>
      </top>
      <bottom style="hair">
        <color rgb="FF000000"/>
      </bottom>
      <diagonal/>
    </border>
    <border>
      <left style="medium">
        <color indexed="64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/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hair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rgb="FF000000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rgb="FF000000"/>
      </top>
      <bottom style="hair">
        <color rgb="FF000000"/>
      </bottom>
      <diagonal/>
    </border>
    <border>
      <left style="medium">
        <color indexed="64"/>
      </left>
      <right/>
      <top style="medium">
        <color rgb="FF000000"/>
      </top>
      <bottom style="thin">
        <color indexed="64"/>
      </bottom>
      <diagonal/>
    </border>
    <border>
      <left/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hair">
        <color rgb="FF000000"/>
      </bottom>
      <diagonal/>
    </border>
    <border>
      <left/>
      <right style="medium">
        <color indexed="64"/>
      </right>
      <top/>
      <bottom style="hair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/>
      <top/>
      <bottom style="hair">
        <color indexed="64"/>
      </bottom>
      <diagonal/>
    </border>
    <border>
      <left/>
      <right/>
      <top style="hair">
        <color rgb="FF000000"/>
      </top>
      <bottom style="hair">
        <color indexed="64"/>
      </bottom>
      <diagonal/>
    </border>
    <border>
      <left/>
      <right style="thin">
        <color rgb="FF000000"/>
      </right>
      <top style="hair">
        <color rgb="FF000000"/>
      </top>
      <bottom style="hair">
        <color indexed="64"/>
      </bottom>
      <diagonal/>
    </border>
    <border>
      <left style="medium">
        <color rgb="FF000000"/>
      </left>
      <right/>
      <top style="dotted">
        <color rgb="FF000000"/>
      </top>
      <bottom style="dotted">
        <color indexed="64"/>
      </bottom>
      <diagonal/>
    </border>
    <border>
      <left/>
      <right/>
      <top style="dotted">
        <color rgb="FF000000"/>
      </top>
      <bottom style="dotted">
        <color indexed="64"/>
      </bottom>
      <diagonal/>
    </border>
    <border>
      <left/>
      <right style="thin">
        <color rgb="FF000000"/>
      </right>
      <top style="dotted">
        <color rgb="FF000000"/>
      </top>
      <bottom style="dotted">
        <color indexed="64"/>
      </bottom>
      <diagonal/>
    </border>
    <border>
      <left style="medium">
        <color rgb="FF000000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rgb="FF000000"/>
      </left>
      <right/>
      <top style="dotted">
        <color indexed="64"/>
      </top>
      <bottom style="thin">
        <color rgb="FF000000"/>
      </bottom>
      <diagonal/>
    </border>
    <border>
      <left style="medium">
        <color rgb="FF000000"/>
      </left>
      <right/>
      <top style="dotted">
        <color indexed="64"/>
      </top>
      <bottom/>
      <diagonal/>
    </border>
    <border>
      <left/>
      <right/>
      <top style="dotted">
        <color indexed="64"/>
      </top>
      <bottom style="thin">
        <color rgb="FF000000"/>
      </bottom>
      <diagonal/>
    </border>
    <border>
      <left/>
      <right style="thin">
        <color rgb="FF000000"/>
      </right>
      <top style="dotted">
        <color indexed="64"/>
      </top>
      <bottom style="dotted">
        <color indexed="64"/>
      </bottom>
      <diagonal/>
    </border>
    <border>
      <left/>
      <right style="thin">
        <color rgb="FF000000"/>
      </right>
      <top style="dotted">
        <color indexed="64"/>
      </top>
      <bottom/>
      <diagonal/>
    </border>
    <border>
      <left style="thin">
        <color rgb="FF000000"/>
      </left>
      <right style="thin">
        <color rgb="FF000000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30" fillId="0" borderId="0" applyFont="0" applyFill="0" applyBorder="0" applyAlignment="0" applyProtection="0"/>
    <xf numFmtId="0" fontId="48" fillId="0" borderId="0" applyNumberFormat="0" applyFill="0" applyBorder="0" applyAlignment="0" applyProtection="0"/>
  </cellStyleXfs>
  <cellXfs count="498">
    <xf numFmtId="0" fontId="0" fillId="0" borderId="0" xfId="0" applyFont="1" applyAlignment="1"/>
    <xf numFmtId="0" fontId="0" fillId="0" borderId="0" xfId="0" applyFont="1"/>
    <xf numFmtId="0" fontId="3" fillId="2" borderId="4" xfId="0" applyFont="1" applyFill="1" applyBorder="1"/>
    <xf numFmtId="0" fontId="0" fillId="2" borderId="4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 vertical="center" wrapText="1"/>
    </xf>
    <xf numFmtId="0" fontId="0" fillId="3" borderId="7" xfId="0" applyFont="1" applyFill="1" applyBorder="1" applyAlignment="1">
      <alignment horizontal="right" vertical="center"/>
    </xf>
    <xf numFmtId="164" fontId="0" fillId="4" borderId="9" xfId="0" applyNumberFormat="1" applyFont="1" applyFill="1" applyBorder="1" applyAlignment="1">
      <alignment horizontal="center" vertical="center"/>
    </xf>
    <xf numFmtId="0" fontId="0" fillId="3" borderId="10" xfId="0" applyFont="1" applyFill="1" applyBorder="1" applyAlignment="1">
      <alignment horizontal="right" vertical="center"/>
    </xf>
    <xf numFmtId="14" fontId="0" fillId="4" borderId="11" xfId="0" applyNumberFormat="1" applyFont="1" applyFill="1" applyBorder="1" applyAlignment="1">
      <alignment horizontal="center" vertical="center"/>
    </xf>
    <xf numFmtId="0" fontId="0" fillId="2" borderId="4" xfId="0" applyFont="1" applyFill="1" applyBorder="1"/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1" fontId="0" fillId="5" borderId="7" xfId="0" applyNumberFormat="1" applyFont="1" applyFill="1" applyBorder="1" applyAlignment="1">
      <alignment horizontal="center"/>
    </xf>
    <xf numFmtId="0" fontId="5" fillId="6" borderId="15" xfId="0" applyFont="1" applyFill="1" applyBorder="1" applyAlignment="1">
      <alignment horizontal="center" vertical="center"/>
    </xf>
    <xf numFmtId="165" fontId="5" fillId="4" borderId="14" xfId="0" applyNumberFormat="1" applyFont="1" applyFill="1" applyBorder="1" applyAlignment="1">
      <alignment horizontal="center" vertical="center"/>
    </xf>
    <xf numFmtId="0" fontId="0" fillId="4" borderId="14" xfId="0" applyFont="1" applyFill="1" applyBorder="1" applyAlignment="1">
      <alignment horizontal="center" vertical="center"/>
    </xf>
    <xf numFmtId="164" fontId="0" fillId="4" borderId="14" xfId="0" applyNumberFormat="1" applyFont="1" applyFill="1" applyBorder="1" applyAlignment="1">
      <alignment horizontal="center" vertical="center"/>
    </xf>
    <xf numFmtId="0" fontId="0" fillId="3" borderId="16" xfId="0" applyFont="1" applyFill="1" applyBorder="1" applyAlignment="1">
      <alignment horizontal="right" vertical="center"/>
    </xf>
    <xf numFmtId="166" fontId="0" fillId="4" borderId="14" xfId="0" applyNumberFormat="1" applyFont="1" applyFill="1" applyBorder="1" applyAlignment="1">
      <alignment horizontal="center" vertical="center"/>
    </xf>
    <xf numFmtId="0" fontId="0" fillId="4" borderId="11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vertical="center"/>
    </xf>
    <xf numFmtId="0" fontId="0" fillId="2" borderId="4" xfId="0" applyFont="1" applyFill="1" applyBorder="1" applyAlignment="1">
      <alignment horizontal="center" vertical="center"/>
    </xf>
    <xf numFmtId="0" fontId="0" fillId="3" borderId="17" xfId="0" applyFont="1" applyFill="1" applyBorder="1" applyAlignment="1">
      <alignment horizontal="right" vertical="center"/>
    </xf>
    <xf numFmtId="167" fontId="3" fillId="3" borderId="18" xfId="0" applyNumberFormat="1" applyFont="1" applyFill="1" applyBorder="1" applyAlignment="1">
      <alignment horizontal="center" vertical="center"/>
    </xf>
    <xf numFmtId="0" fontId="0" fillId="3" borderId="7" xfId="0" applyFont="1" applyFill="1" applyBorder="1" applyAlignment="1">
      <alignment horizontal="right"/>
    </xf>
    <xf numFmtId="0" fontId="0" fillId="4" borderId="14" xfId="0" applyFont="1" applyFill="1" applyBorder="1" applyAlignment="1">
      <alignment horizontal="center"/>
    </xf>
    <xf numFmtId="0" fontId="0" fillId="3" borderId="10" xfId="0" applyFont="1" applyFill="1" applyBorder="1" applyAlignment="1">
      <alignment horizontal="right"/>
    </xf>
    <xf numFmtId="0" fontId="0" fillId="4" borderId="11" xfId="0" applyFont="1" applyFill="1" applyBorder="1" applyAlignment="1">
      <alignment horizontal="center"/>
    </xf>
    <xf numFmtId="0" fontId="0" fillId="4" borderId="14" xfId="0" applyFont="1" applyFill="1" applyBorder="1"/>
    <xf numFmtId="0" fontId="0" fillId="4" borderId="11" xfId="0" applyFont="1" applyFill="1" applyBorder="1"/>
    <xf numFmtId="0" fontId="3" fillId="0" borderId="0" xfId="0" applyFont="1" applyAlignment="1">
      <alignment horizontal="right" vertical="center"/>
    </xf>
    <xf numFmtId="167" fontId="3" fillId="0" borderId="0" xfId="0" applyNumberFormat="1" applyFont="1" applyAlignment="1">
      <alignment horizontal="center" vertical="center"/>
    </xf>
    <xf numFmtId="0" fontId="6" fillId="7" borderId="23" xfId="0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right"/>
    </xf>
    <xf numFmtId="0" fontId="0" fillId="0" borderId="0" xfId="0" applyFont="1" applyAlignment="1">
      <alignment horizontal="right"/>
    </xf>
    <xf numFmtId="0" fontId="0" fillId="0" borderId="0" xfId="0" applyFont="1" applyAlignment="1">
      <alignment horizontal="center"/>
    </xf>
    <xf numFmtId="0" fontId="0" fillId="3" borderId="23" xfId="0" applyFont="1" applyFill="1" applyBorder="1" applyAlignment="1">
      <alignment horizontal="center"/>
    </xf>
    <xf numFmtId="0" fontId="0" fillId="3" borderId="40" xfId="0" applyFont="1" applyFill="1" applyBorder="1" applyAlignment="1">
      <alignment horizontal="center"/>
    </xf>
    <xf numFmtId="2" fontId="0" fillId="0" borderId="0" xfId="0" applyNumberFormat="1" applyFont="1"/>
    <xf numFmtId="0" fontId="0" fillId="0" borderId="0" xfId="0" applyFont="1" applyAlignment="1">
      <alignment wrapText="1"/>
    </xf>
    <xf numFmtId="1" fontId="0" fillId="2" borderId="4" xfId="0" applyNumberFormat="1" applyFont="1" applyFill="1" applyBorder="1"/>
    <xf numFmtId="0" fontId="0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74" fontId="8" fillId="4" borderId="54" xfId="0" applyNumberFormat="1" applyFont="1" applyFill="1" applyBorder="1" applyAlignment="1">
      <alignment horizontal="center" vertical="center" wrapText="1"/>
    </xf>
    <xf numFmtId="9" fontId="8" fillId="5" borderId="1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" fillId="2" borderId="40" xfId="0" applyFont="1" applyFill="1" applyBorder="1" applyAlignment="1">
      <alignment horizontal="center" vertical="center" wrapText="1"/>
    </xf>
    <xf numFmtId="0" fontId="1" fillId="2" borderId="57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7" fillId="0" borderId="0" xfId="0" applyFont="1"/>
    <xf numFmtId="0" fontId="6" fillId="0" borderId="7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left" vertical="center" wrapText="1"/>
    </xf>
    <xf numFmtId="9" fontId="18" fillId="4" borderId="15" xfId="0" applyNumberFormat="1" applyFont="1" applyFill="1" applyBorder="1" applyAlignment="1">
      <alignment horizontal="center" vertical="center" wrapText="1"/>
    </xf>
    <xf numFmtId="0" fontId="19" fillId="0" borderId="15" xfId="0" applyFont="1" applyBorder="1" applyAlignment="1">
      <alignment horizontal="left" vertical="center" wrapText="1"/>
    </xf>
    <xf numFmtId="0" fontId="11" fillId="5" borderId="15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9" fontId="18" fillId="5" borderId="15" xfId="0" applyNumberFormat="1" applyFont="1" applyFill="1" applyBorder="1" applyAlignment="1">
      <alignment horizontal="center" vertical="center" wrapText="1"/>
    </xf>
    <xf numFmtId="9" fontId="20" fillId="5" borderId="15" xfId="0" applyNumberFormat="1" applyFont="1" applyFill="1" applyBorder="1" applyAlignment="1">
      <alignment horizontal="center" vertical="center"/>
    </xf>
    <xf numFmtId="0" fontId="19" fillId="2" borderId="15" xfId="0" applyFont="1" applyFill="1" applyBorder="1" applyAlignment="1">
      <alignment horizontal="left" vertical="center" wrapText="1"/>
    </xf>
    <xf numFmtId="169" fontId="11" fillId="5" borderId="15" xfId="0" applyNumberFormat="1" applyFont="1" applyFill="1" applyBorder="1" applyAlignment="1">
      <alignment horizontal="center" vertical="center" wrapText="1"/>
    </xf>
    <xf numFmtId="0" fontId="19" fillId="0" borderId="63" xfId="0" applyFont="1" applyBorder="1" applyAlignment="1">
      <alignment horizontal="left" vertical="center" wrapText="1"/>
    </xf>
    <xf numFmtId="9" fontId="18" fillId="5" borderId="64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14" fillId="9" borderId="59" xfId="0" applyFont="1" applyFill="1" applyBorder="1" applyAlignment="1">
      <alignment horizontal="center" vertical="center"/>
    </xf>
    <xf numFmtId="0" fontId="6" fillId="3" borderId="15" xfId="0" applyFont="1" applyFill="1" applyBorder="1"/>
    <xf numFmtId="0" fontId="6" fillId="3" borderId="67" xfId="0" applyFont="1" applyFill="1" applyBorder="1"/>
    <xf numFmtId="0" fontId="16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3" fillId="10" borderId="4" xfId="0" applyFont="1" applyFill="1" applyBorder="1" applyAlignment="1">
      <alignment horizontal="center" vertical="center" wrapText="1"/>
    </xf>
    <xf numFmtId="0" fontId="23" fillId="11" borderId="23" xfId="0" applyFont="1" applyFill="1" applyBorder="1" applyAlignment="1">
      <alignment horizontal="center" vertical="center" wrapText="1"/>
    </xf>
    <xf numFmtId="0" fontId="23" fillId="11" borderId="69" xfId="0" applyFont="1" applyFill="1" applyBorder="1" applyAlignment="1">
      <alignment horizontal="center" vertical="center" wrapText="1"/>
    </xf>
    <xf numFmtId="0" fontId="23" fillId="11" borderId="40" xfId="0" applyFont="1" applyFill="1" applyBorder="1" applyAlignment="1">
      <alignment horizontal="center" vertical="center" wrapText="1"/>
    </xf>
    <xf numFmtId="0" fontId="23" fillId="11" borderId="54" xfId="0" applyFont="1" applyFill="1" applyBorder="1" applyAlignment="1">
      <alignment horizontal="center" vertical="center" wrapText="1"/>
    </xf>
    <xf numFmtId="0" fontId="23" fillId="11" borderId="15" xfId="0" applyFont="1" applyFill="1" applyBorder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0" fontId="0" fillId="10" borderId="4" xfId="0" applyFont="1" applyFill="1" applyBorder="1" applyAlignment="1">
      <alignment vertical="center" wrapText="1"/>
    </xf>
    <xf numFmtId="0" fontId="24" fillId="11" borderId="8" xfId="0" applyFont="1" applyFill="1" applyBorder="1" applyAlignment="1">
      <alignment wrapText="1"/>
    </xf>
    <xf numFmtId="0" fontId="24" fillId="11" borderId="39" xfId="0" applyFont="1" applyFill="1" applyBorder="1" applyAlignment="1">
      <alignment wrapText="1"/>
    </xf>
    <xf numFmtId="0" fontId="24" fillId="11" borderId="8" xfId="0" applyFont="1" applyFill="1" applyBorder="1" applyAlignment="1">
      <alignment horizontal="center" wrapText="1"/>
    </xf>
    <xf numFmtId="0" fontId="25" fillId="11" borderId="15" xfId="0" applyFont="1" applyFill="1" applyBorder="1" applyAlignment="1">
      <alignment horizontal="center" vertical="center" wrapText="1"/>
    </xf>
    <xf numFmtId="0" fontId="24" fillId="11" borderId="15" xfId="0" applyFont="1" applyFill="1" applyBorder="1" applyAlignment="1">
      <alignment wrapText="1"/>
    </xf>
    <xf numFmtId="0" fontId="24" fillId="11" borderId="14" xfId="0" applyFont="1" applyFill="1" applyBorder="1"/>
    <xf numFmtId="0" fontId="20" fillId="12" borderId="15" xfId="0" applyFont="1" applyFill="1" applyBorder="1" applyAlignment="1">
      <alignment horizontal="center" vertical="center" wrapText="1"/>
    </xf>
    <xf numFmtId="0" fontId="20" fillId="13" borderId="15" xfId="0" applyFont="1" applyFill="1" applyBorder="1" applyAlignment="1">
      <alignment horizontal="center" vertical="center" wrapText="1"/>
    </xf>
    <xf numFmtId="0" fontId="24" fillId="2" borderId="15" xfId="0" applyFont="1" applyFill="1" applyBorder="1"/>
    <xf numFmtId="0" fontId="12" fillId="11" borderId="15" xfId="0" applyFont="1" applyFill="1" applyBorder="1" applyAlignment="1">
      <alignment horizontal="center" vertical="center" wrapText="1"/>
    </xf>
    <xf numFmtId="9" fontId="11" fillId="14" borderId="15" xfId="0" applyNumberFormat="1" applyFont="1" applyFill="1" applyBorder="1" applyAlignment="1">
      <alignment horizontal="center" vertical="center" wrapText="1"/>
    </xf>
    <xf numFmtId="0" fontId="20" fillId="12" borderId="7" xfId="0" applyFont="1" applyFill="1" applyBorder="1" applyAlignment="1">
      <alignment horizontal="center" vertical="center" wrapText="1"/>
    </xf>
    <xf numFmtId="0" fontId="20" fillId="8" borderId="15" xfId="0" applyFont="1" applyFill="1" applyBorder="1" applyAlignment="1">
      <alignment horizontal="center" vertical="center" wrapText="1"/>
    </xf>
    <xf numFmtId="0" fontId="24" fillId="0" borderId="15" xfId="0" applyFont="1" applyBorder="1" applyAlignment="1">
      <alignment wrapText="1"/>
    </xf>
    <xf numFmtId="0" fontId="24" fillId="2" borderId="14" xfId="0" applyFont="1" applyFill="1" applyBorder="1"/>
    <xf numFmtId="0" fontId="24" fillId="2" borderId="15" xfId="0" applyFont="1" applyFill="1" applyBorder="1" applyAlignment="1">
      <alignment horizontal="center" vertical="center"/>
    </xf>
    <xf numFmtId="0" fontId="26" fillId="0" borderId="15" xfId="0" applyFont="1" applyBorder="1" applyAlignment="1">
      <alignment horizontal="center" vertical="center" wrapText="1"/>
    </xf>
    <xf numFmtId="0" fontId="13" fillId="11" borderId="15" xfId="0" applyFont="1" applyFill="1" applyBorder="1" applyAlignment="1">
      <alignment horizontal="center" vertical="center" wrapText="1"/>
    </xf>
    <xf numFmtId="0" fontId="10" fillId="12" borderId="15" xfId="0" applyFont="1" applyFill="1" applyBorder="1" applyAlignment="1">
      <alignment horizontal="center" vertical="center" wrapText="1"/>
    </xf>
    <xf numFmtId="0" fontId="11" fillId="12" borderId="15" xfId="0" applyFont="1" applyFill="1" applyBorder="1" applyAlignment="1">
      <alignment horizontal="center" vertical="center" wrapText="1"/>
    </xf>
    <xf numFmtId="0" fontId="11" fillId="14" borderId="15" xfId="0" applyFont="1" applyFill="1" applyBorder="1" applyAlignment="1">
      <alignment vertical="center" wrapText="1"/>
    </xf>
    <xf numFmtId="2" fontId="11" fillId="12" borderId="15" xfId="0" applyNumberFormat="1" applyFont="1" applyFill="1" applyBorder="1" applyAlignment="1">
      <alignment horizontal="center" vertical="center" wrapText="1"/>
    </xf>
    <xf numFmtId="177" fontId="11" fillId="14" borderId="15" xfId="0" applyNumberFormat="1" applyFont="1" applyFill="1" applyBorder="1" applyAlignment="1">
      <alignment horizontal="center" vertical="center" wrapText="1"/>
    </xf>
    <xf numFmtId="2" fontId="11" fillId="14" borderId="15" xfId="0" applyNumberFormat="1" applyFont="1" applyFill="1" applyBorder="1" applyAlignment="1">
      <alignment horizontal="center" vertical="center" wrapText="1"/>
    </xf>
    <xf numFmtId="49" fontId="11" fillId="14" borderId="15" xfId="0" quotePrefix="1" applyNumberFormat="1" applyFont="1" applyFill="1" applyBorder="1" applyAlignment="1">
      <alignment horizontal="center" vertical="center" wrapText="1"/>
    </xf>
    <xf numFmtId="0" fontId="11" fillId="14" borderId="15" xfId="0" applyFont="1" applyFill="1" applyBorder="1" applyAlignment="1">
      <alignment horizontal="center" vertical="center" wrapText="1"/>
    </xf>
    <xf numFmtId="179" fontId="11" fillId="14" borderId="15" xfId="0" applyNumberFormat="1" applyFont="1" applyFill="1" applyBorder="1" applyAlignment="1">
      <alignment horizontal="center" vertical="center" wrapText="1"/>
    </xf>
    <xf numFmtId="0" fontId="0" fillId="10" borderId="4" xfId="0" applyFont="1" applyFill="1" applyBorder="1" applyAlignment="1">
      <alignment vertical="center"/>
    </xf>
    <xf numFmtId="0" fontId="20" fillId="12" borderId="10" xfId="0" applyFont="1" applyFill="1" applyBorder="1" applyAlignment="1">
      <alignment horizontal="center" vertical="center" wrapText="1"/>
    </xf>
    <xf numFmtId="0" fontId="20" fillId="12" borderId="65" xfId="0" applyFont="1" applyFill="1" applyBorder="1" applyAlignment="1">
      <alignment horizontal="center" vertical="center" wrapText="1"/>
    </xf>
    <xf numFmtId="0" fontId="13" fillId="11" borderId="59" xfId="0" applyFont="1" applyFill="1" applyBorder="1" applyAlignment="1">
      <alignment horizontal="center" vertical="center" wrapText="1"/>
    </xf>
    <xf numFmtId="0" fontId="13" fillId="11" borderId="8" xfId="0" applyFont="1" applyFill="1" applyBorder="1" applyAlignment="1">
      <alignment horizontal="center" vertical="center" wrapText="1"/>
    </xf>
    <xf numFmtId="9" fontId="11" fillId="12" borderId="15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vertical="center"/>
    </xf>
    <xf numFmtId="180" fontId="11" fillId="0" borderId="0" xfId="0" applyNumberFormat="1" applyFont="1" applyAlignment="1">
      <alignment horizontal="center" vertical="center" wrapText="1"/>
    </xf>
    <xf numFmtId="181" fontId="11" fillId="0" borderId="0" xfId="0" applyNumberFormat="1" applyFont="1" applyAlignment="1">
      <alignment horizontal="center" vertical="center" wrapText="1"/>
    </xf>
    <xf numFmtId="0" fontId="20" fillId="12" borderId="64" xfId="0" applyFont="1" applyFill="1" applyBorder="1" applyAlignment="1">
      <alignment horizontal="center" vertical="center" wrapText="1"/>
    </xf>
    <xf numFmtId="0" fontId="20" fillId="13" borderId="64" xfId="0" applyFont="1" applyFill="1" applyBorder="1" applyAlignment="1">
      <alignment horizontal="center" vertical="center" wrapText="1"/>
    </xf>
    <xf numFmtId="0" fontId="24" fillId="2" borderId="64" xfId="0" applyFont="1" applyFill="1" applyBorder="1" applyAlignment="1">
      <alignment horizontal="center" vertical="center"/>
    </xf>
    <xf numFmtId="0" fontId="28" fillId="12" borderId="7" xfId="0" applyFont="1" applyFill="1" applyBorder="1" applyAlignment="1">
      <alignment horizontal="center" vertical="center" wrapText="1"/>
    </xf>
    <xf numFmtId="0" fontId="20" fillId="8" borderId="65" xfId="0" applyFont="1" applyFill="1" applyBorder="1" applyAlignment="1">
      <alignment horizontal="center" vertical="center" wrapText="1"/>
    </xf>
    <xf numFmtId="0" fontId="5" fillId="15" borderId="8" xfId="0" applyFont="1" applyFill="1" applyBorder="1" applyAlignment="1">
      <alignment horizontal="center" vertical="center" wrapText="1"/>
    </xf>
    <xf numFmtId="165" fontId="5" fillId="3" borderId="47" xfId="0" applyNumberFormat="1" applyFont="1" applyFill="1" applyBorder="1" applyAlignment="1">
      <alignment horizontal="center" vertical="center"/>
    </xf>
    <xf numFmtId="165" fontId="5" fillId="18" borderId="56" xfId="0" applyNumberFormat="1" applyFont="1" applyFill="1" applyBorder="1" applyAlignment="1">
      <alignment horizontal="center" vertical="center"/>
    </xf>
    <xf numFmtId="0" fontId="23" fillId="19" borderId="75" xfId="0" applyFont="1" applyFill="1" applyBorder="1" applyAlignment="1">
      <alignment horizontal="center" vertical="center" wrapText="1"/>
    </xf>
    <xf numFmtId="0" fontId="31" fillId="20" borderId="75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5" fillId="4" borderId="50" xfId="0" applyNumberFormat="1" applyFont="1" applyFill="1" applyBorder="1" applyAlignment="1">
      <alignment horizontal="center" vertical="center" wrapText="1"/>
    </xf>
    <xf numFmtId="182" fontId="5" fillId="4" borderId="71" xfId="0" applyNumberFormat="1" applyFont="1" applyFill="1" applyBorder="1" applyAlignment="1">
      <alignment horizontal="center" vertical="center" wrapText="1"/>
    </xf>
    <xf numFmtId="14" fontId="5" fillId="4" borderId="74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83" fontId="5" fillId="4" borderId="71" xfId="0" applyNumberFormat="1" applyFont="1" applyFill="1" applyBorder="1" applyAlignment="1">
      <alignment horizontal="center" vertical="center" wrapText="1"/>
    </xf>
    <xf numFmtId="14" fontId="5" fillId="4" borderId="71" xfId="0" applyNumberFormat="1" applyFont="1" applyFill="1" applyBorder="1" applyAlignment="1">
      <alignment horizontal="center" vertical="center" wrapText="1"/>
    </xf>
    <xf numFmtId="183" fontId="5" fillId="4" borderId="76" xfId="0" applyNumberFormat="1" applyFont="1" applyFill="1" applyBorder="1" applyAlignment="1">
      <alignment horizontal="center" vertical="center" wrapText="1"/>
    </xf>
    <xf numFmtId="0" fontId="8" fillId="25" borderId="68" xfId="0" applyFont="1" applyFill="1" applyBorder="1" applyAlignment="1">
      <alignment horizontal="center" vertical="center" wrapText="1"/>
    </xf>
    <xf numFmtId="0" fontId="8" fillId="25" borderId="23" xfId="0" applyFont="1" applyFill="1" applyBorder="1" applyAlignment="1">
      <alignment horizontal="center" vertical="center" wrapText="1"/>
    </xf>
    <xf numFmtId="0" fontId="5" fillId="27" borderId="42" xfId="0" applyFont="1" applyFill="1" applyBorder="1" applyAlignment="1">
      <alignment horizontal="right" vertical="center" wrapText="1"/>
    </xf>
    <xf numFmtId="0" fontId="5" fillId="27" borderId="44" xfId="0" applyFont="1" applyFill="1" applyBorder="1" applyAlignment="1">
      <alignment horizontal="right" vertical="center" wrapText="1"/>
    </xf>
    <xf numFmtId="0" fontId="5" fillId="27" borderId="73" xfId="0" applyFont="1" applyFill="1" applyBorder="1" applyAlignment="1">
      <alignment horizontal="right" vertical="center" wrapText="1"/>
    </xf>
    <xf numFmtId="0" fontId="5" fillId="29" borderId="73" xfId="0" applyFont="1" applyFill="1" applyBorder="1" applyAlignment="1">
      <alignment horizontal="right" vertical="center" wrapText="1"/>
    </xf>
    <xf numFmtId="171" fontId="5" fillId="4" borderId="81" xfId="0" applyNumberFormat="1" applyFont="1" applyFill="1" applyBorder="1" applyAlignment="1">
      <alignment horizontal="center" vertical="center" wrapText="1"/>
    </xf>
    <xf numFmtId="0" fontId="5" fillId="3" borderId="71" xfId="0" applyFont="1" applyFill="1" applyBorder="1" applyAlignment="1">
      <alignment horizontal="center" vertical="center"/>
    </xf>
    <xf numFmtId="169" fontId="5" fillId="4" borderId="71" xfId="0" applyNumberFormat="1" applyFont="1" applyFill="1" applyBorder="1" applyAlignment="1">
      <alignment horizontal="center" vertical="center" wrapText="1"/>
    </xf>
    <xf numFmtId="0" fontId="5" fillId="22" borderId="42" xfId="0" applyFont="1" applyFill="1" applyBorder="1" applyAlignment="1">
      <alignment horizontal="right" vertical="center" wrapText="1"/>
    </xf>
    <xf numFmtId="0" fontId="5" fillId="22" borderId="85" xfId="0" applyFont="1" applyFill="1" applyBorder="1" applyAlignment="1">
      <alignment horizontal="right" vertical="center" wrapText="1"/>
    </xf>
    <xf numFmtId="182" fontId="5" fillId="4" borderId="86" xfId="0" applyNumberFormat="1" applyFont="1" applyFill="1" applyBorder="1" applyAlignment="1">
      <alignment horizontal="center" vertical="center" wrapText="1"/>
    </xf>
    <xf numFmtId="0" fontId="5" fillId="23" borderId="42" xfId="0" applyFont="1" applyFill="1" applyBorder="1" applyAlignment="1">
      <alignment horizontal="right" vertical="center" wrapText="1"/>
    </xf>
    <xf numFmtId="0" fontId="5" fillId="23" borderId="44" xfId="0" applyFont="1" applyFill="1" applyBorder="1" applyAlignment="1">
      <alignment horizontal="right" vertical="center" wrapText="1"/>
    </xf>
    <xf numFmtId="0" fontId="5" fillId="23" borderId="85" xfId="0" applyFont="1" applyFill="1" applyBorder="1" applyAlignment="1">
      <alignment horizontal="right" vertical="center" wrapText="1"/>
    </xf>
    <xf numFmtId="0" fontId="5" fillId="24" borderId="42" xfId="0" applyFont="1" applyFill="1" applyBorder="1" applyAlignment="1">
      <alignment horizontal="right" vertical="center" wrapText="1"/>
    </xf>
    <xf numFmtId="0" fontId="5" fillId="24" borderId="44" xfId="0" applyFont="1" applyFill="1" applyBorder="1" applyAlignment="1">
      <alignment horizontal="right" vertical="center" wrapText="1"/>
    </xf>
    <xf numFmtId="0" fontId="5" fillId="29" borderId="42" xfId="0" applyFont="1" applyFill="1" applyBorder="1" applyAlignment="1">
      <alignment horizontal="right" vertical="center" wrapText="1"/>
    </xf>
    <xf numFmtId="0" fontId="5" fillId="29" borderId="44" xfId="0" applyFont="1" applyFill="1" applyBorder="1" applyAlignment="1">
      <alignment horizontal="right" vertical="center" wrapText="1"/>
    </xf>
    <xf numFmtId="0" fontId="5" fillId="31" borderId="42" xfId="0" applyFont="1" applyFill="1" applyBorder="1" applyAlignment="1">
      <alignment horizontal="right" vertical="center" wrapText="1"/>
    </xf>
    <xf numFmtId="0" fontId="5" fillId="31" borderId="44" xfId="0" applyFont="1" applyFill="1" applyBorder="1" applyAlignment="1">
      <alignment horizontal="right" vertical="center" wrapText="1"/>
    </xf>
    <xf numFmtId="0" fontId="5" fillId="36" borderId="80" xfId="0" applyFont="1" applyFill="1" applyBorder="1" applyAlignment="1">
      <alignment horizontal="right" vertical="center" wrapText="1"/>
    </xf>
    <xf numFmtId="0" fontId="5" fillId="36" borderId="82" xfId="0" applyFont="1" applyFill="1" applyBorder="1" applyAlignment="1">
      <alignment horizontal="right" vertical="center" wrapText="1"/>
    </xf>
    <xf numFmtId="0" fontId="5" fillId="36" borderId="90" xfId="0" applyFont="1" applyFill="1" applyBorder="1" applyAlignment="1">
      <alignment horizontal="right" vertical="center" wrapText="1"/>
    </xf>
    <xf numFmtId="0" fontId="5" fillId="38" borderId="87" xfId="0" applyFont="1" applyFill="1" applyBorder="1" applyAlignment="1">
      <alignment horizontal="right" vertical="center" wrapText="1"/>
    </xf>
    <xf numFmtId="0" fontId="5" fillId="38" borderId="82" xfId="0" applyFont="1" applyFill="1" applyBorder="1" applyAlignment="1">
      <alignment horizontal="right" vertical="center" wrapText="1"/>
    </xf>
    <xf numFmtId="0" fontId="5" fillId="38" borderId="90" xfId="0" applyFont="1" applyFill="1" applyBorder="1" applyAlignment="1">
      <alignment horizontal="right" vertical="center" wrapText="1"/>
    </xf>
    <xf numFmtId="0" fontId="5" fillId="40" borderId="87" xfId="0" applyFont="1" applyFill="1" applyBorder="1" applyAlignment="1">
      <alignment horizontal="right" vertical="center" wrapText="1"/>
    </xf>
    <xf numFmtId="0" fontId="5" fillId="40" borderId="82" xfId="0" applyFont="1" applyFill="1" applyBorder="1" applyAlignment="1">
      <alignment horizontal="right" vertical="center" wrapText="1"/>
    </xf>
    <xf numFmtId="0" fontId="5" fillId="38" borderId="80" xfId="0" applyFont="1" applyFill="1" applyBorder="1" applyAlignment="1">
      <alignment horizontal="right" vertical="center" wrapText="1"/>
    </xf>
    <xf numFmtId="0" fontId="5" fillId="40" borderId="80" xfId="0" applyFont="1" applyFill="1" applyBorder="1" applyAlignment="1">
      <alignment horizontal="right" vertical="center" wrapText="1"/>
    </xf>
    <xf numFmtId="0" fontId="5" fillId="40" borderId="93" xfId="0" applyFont="1" applyFill="1" applyBorder="1" applyAlignment="1">
      <alignment horizontal="right" vertical="center" wrapText="1"/>
    </xf>
    <xf numFmtId="171" fontId="5" fillId="41" borderId="77" xfId="0" applyNumberFormat="1" applyFont="1" applyFill="1" applyBorder="1" applyAlignment="1">
      <alignment horizontal="center" vertical="center" wrapText="1"/>
    </xf>
    <xf numFmtId="0" fontId="5" fillId="31" borderId="95" xfId="0" applyFont="1" applyFill="1" applyBorder="1" applyAlignment="1">
      <alignment horizontal="right" vertical="center" wrapText="1"/>
    </xf>
    <xf numFmtId="0" fontId="8" fillId="43" borderId="23" xfId="0" applyFont="1" applyFill="1" applyBorder="1" applyAlignment="1">
      <alignment horizontal="center" vertical="center" wrapText="1"/>
    </xf>
    <xf numFmtId="170" fontId="5" fillId="4" borderId="83" xfId="0" applyNumberFormat="1" applyFont="1" applyFill="1" applyBorder="1" applyAlignment="1">
      <alignment horizontal="center" vertical="center" wrapText="1"/>
    </xf>
    <xf numFmtId="171" fontId="5" fillId="46" borderId="56" xfId="0" applyNumberFormat="1" applyFont="1" applyFill="1" applyBorder="1" applyAlignment="1">
      <alignment horizontal="center" vertical="center" wrapText="1"/>
    </xf>
    <xf numFmtId="2" fontId="0" fillId="20" borderId="75" xfId="0" applyNumberFormat="1" applyFill="1" applyBorder="1" applyAlignment="1">
      <alignment horizontal="center" vertical="center"/>
    </xf>
    <xf numFmtId="168" fontId="37" fillId="3" borderId="50" xfId="1" applyNumberFormat="1" applyFont="1" applyFill="1" applyBorder="1" applyAlignment="1">
      <alignment horizontal="center" vertical="center"/>
    </xf>
    <xf numFmtId="168" fontId="37" fillId="3" borderId="71" xfId="1" applyNumberFormat="1" applyFont="1" applyFill="1" applyBorder="1" applyAlignment="1">
      <alignment horizontal="center" vertical="center"/>
    </xf>
    <xf numFmtId="168" fontId="37" fillId="3" borderId="74" xfId="1" applyNumberFormat="1" applyFont="1" applyFill="1" applyBorder="1" applyAlignment="1">
      <alignment horizontal="center" vertical="center"/>
    </xf>
    <xf numFmtId="9" fontId="36" fillId="3" borderId="29" xfId="1" applyFont="1" applyFill="1" applyBorder="1" applyAlignment="1">
      <alignment horizontal="center" vertical="center"/>
    </xf>
    <xf numFmtId="184" fontId="36" fillId="3" borderId="50" xfId="0" applyNumberFormat="1" applyFont="1" applyFill="1" applyBorder="1" applyAlignment="1">
      <alignment horizontal="center" vertical="center"/>
    </xf>
    <xf numFmtId="184" fontId="36" fillId="3" borderId="26" xfId="0" applyNumberFormat="1" applyFont="1" applyFill="1" applyBorder="1" applyAlignment="1">
      <alignment horizontal="center" vertical="center"/>
    </xf>
    <xf numFmtId="184" fontId="36" fillId="3" borderId="29" xfId="0" applyNumberFormat="1" applyFont="1" applyFill="1" applyBorder="1" applyAlignment="1">
      <alignment horizontal="center" vertical="center"/>
    </xf>
    <xf numFmtId="0" fontId="29" fillId="2" borderId="4" xfId="0" applyFont="1" applyFill="1" applyBorder="1"/>
    <xf numFmtId="0" fontId="29" fillId="0" borderId="0" xfId="0" applyFont="1"/>
    <xf numFmtId="0" fontId="29" fillId="0" borderId="0" xfId="0" applyFont="1" applyAlignment="1"/>
    <xf numFmtId="168" fontId="37" fillId="3" borderId="92" xfId="1" applyNumberFormat="1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/>
    <xf numFmtId="172" fontId="37" fillId="3" borderId="50" xfId="1" applyNumberFormat="1" applyFont="1" applyFill="1" applyBorder="1" applyAlignment="1">
      <alignment horizontal="center" vertical="center"/>
    </xf>
    <xf numFmtId="168" fontId="37" fillId="3" borderId="32" xfId="1" applyNumberFormat="1" applyFont="1" applyFill="1" applyBorder="1" applyAlignment="1">
      <alignment horizontal="center" vertical="center"/>
    </xf>
    <xf numFmtId="9" fontId="36" fillId="3" borderId="26" xfId="1" applyFont="1" applyFill="1" applyBorder="1" applyAlignment="1">
      <alignment horizontal="center" vertical="center"/>
    </xf>
    <xf numFmtId="184" fontId="34" fillId="3" borderId="37" xfId="0" applyNumberFormat="1" applyFont="1" applyFill="1" applyBorder="1" applyAlignment="1">
      <alignment horizontal="center" vertical="center"/>
    </xf>
    <xf numFmtId="0" fontId="29" fillId="0" borderId="99" xfId="0" applyFont="1" applyBorder="1" applyAlignment="1"/>
    <xf numFmtId="0" fontId="29" fillId="0" borderId="100" xfId="0" applyFont="1" applyBorder="1" applyAlignment="1"/>
    <xf numFmtId="0" fontId="18" fillId="3" borderId="101" xfId="0" applyFont="1" applyFill="1" applyBorder="1" applyAlignment="1">
      <alignment horizontal="right" vertical="center"/>
    </xf>
    <xf numFmtId="0" fontId="0" fillId="0" borderId="99" xfId="0" applyFont="1" applyBorder="1" applyAlignment="1"/>
    <xf numFmtId="0" fontId="9" fillId="3" borderId="103" xfId="0" applyFont="1" applyFill="1" applyBorder="1" applyAlignment="1">
      <alignment horizontal="right" vertical="center" wrapText="1"/>
    </xf>
    <xf numFmtId="173" fontId="9" fillId="3" borderId="104" xfId="0" applyNumberFormat="1" applyFont="1" applyFill="1" applyBorder="1" applyAlignment="1">
      <alignment horizontal="center" vertical="center" wrapText="1"/>
    </xf>
    <xf numFmtId="0" fontId="11" fillId="3" borderId="105" xfId="0" applyFont="1" applyFill="1" applyBorder="1" applyAlignment="1">
      <alignment horizontal="right" vertical="center" wrapText="1"/>
    </xf>
    <xf numFmtId="9" fontId="11" fillId="3" borderId="106" xfId="0" applyNumberFormat="1" applyFont="1" applyFill="1" applyBorder="1" applyAlignment="1">
      <alignment horizontal="center" vertical="center"/>
    </xf>
    <xf numFmtId="0" fontId="0" fillId="0" borderId="100" xfId="0" applyFont="1" applyBorder="1" applyAlignment="1"/>
    <xf numFmtId="0" fontId="18" fillId="3" borderId="108" xfId="0" applyFont="1" applyFill="1" applyBorder="1" applyAlignment="1">
      <alignment horizontal="right" vertical="center"/>
    </xf>
    <xf numFmtId="2" fontId="2" fillId="47" borderId="109" xfId="0" applyNumberFormat="1" applyFont="1" applyFill="1" applyBorder="1" applyAlignment="1">
      <alignment horizontal="center" vertical="center"/>
    </xf>
    <xf numFmtId="172" fontId="2" fillId="47" borderId="110" xfId="0" applyNumberFormat="1" applyFont="1" applyFill="1" applyBorder="1" applyAlignment="1">
      <alignment horizontal="center" vertical="center"/>
    </xf>
    <xf numFmtId="0" fontId="0" fillId="0" borderId="111" xfId="0" applyFont="1" applyBorder="1" applyAlignment="1"/>
    <xf numFmtId="0" fontId="0" fillId="0" borderId="112" xfId="0" applyFont="1" applyBorder="1" applyAlignment="1"/>
    <xf numFmtId="185" fontId="11" fillId="14" borderId="15" xfId="0" applyNumberFormat="1" applyFont="1" applyFill="1" applyBorder="1" applyAlignment="1">
      <alignment horizontal="center" vertical="center" wrapText="1"/>
    </xf>
    <xf numFmtId="186" fontId="11" fillId="14" borderId="15" xfId="0" applyNumberFormat="1" applyFont="1" applyFill="1" applyBorder="1" applyAlignment="1">
      <alignment horizontal="center" vertical="center" wrapText="1"/>
    </xf>
    <xf numFmtId="2" fontId="37" fillId="3" borderId="70" xfId="1" applyNumberFormat="1" applyFont="1" applyFill="1" applyBorder="1" applyAlignment="1">
      <alignment horizontal="center" vertical="center"/>
    </xf>
    <xf numFmtId="10" fontId="2" fillId="47" borderId="110" xfId="0" applyNumberFormat="1" applyFont="1" applyFill="1" applyBorder="1" applyAlignment="1">
      <alignment horizontal="center" vertical="center"/>
    </xf>
    <xf numFmtId="0" fontId="18" fillId="3" borderId="120" xfId="0" applyFont="1" applyFill="1" applyBorder="1" applyAlignment="1">
      <alignment horizontal="right" vertical="center"/>
    </xf>
    <xf numFmtId="0" fontId="18" fillId="3" borderId="121" xfId="0" applyFont="1" applyFill="1" applyBorder="1" applyAlignment="1">
      <alignment horizontal="right" vertical="center"/>
    </xf>
    <xf numFmtId="1" fontId="18" fillId="5" borderId="15" xfId="0" applyNumberFormat="1" applyFont="1" applyFill="1" applyBorder="1" applyAlignment="1">
      <alignment horizontal="center" vertical="center" wrapText="1"/>
    </xf>
    <xf numFmtId="187" fontId="11" fillId="14" borderId="15" xfId="0" applyNumberFormat="1" applyFont="1" applyFill="1" applyBorder="1" applyAlignment="1">
      <alignment horizontal="center" vertical="center" wrapText="1"/>
    </xf>
    <xf numFmtId="188" fontId="11" fillId="14" borderId="15" xfId="0" applyNumberFormat="1" applyFont="1" applyFill="1" applyBorder="1" applyAlignment="1">
      <alignment horizontal="center" vertical="center" wrapText="1"/>
    </xf>
    <xf numFmtId="9" fontId="18" fillId="5" borderId="15" xfId="1" applyFont="1" applyFill="1" applyBorder="1" applyAlignment="1">
      <alignment horizontal="center" vertical="center" wrapText="1"/>
    </xf>
    <xf numFmtId="191" fontId="18" fillId="48" borderId="15" xfId="0" applyNumberFormat="1" applyFont="1" applyFill="1" applyBorder="1" applyAlignment="1">
      <alignment horizontal="center" vertical="center" wrapText="1"/>
    </xf>
    <xf numFmtId="0" fontId="19" fillId="0" borderId="122" xfId="0" applyFont="1" applyBorder="1" applyAlignment="1">
      <alignment horizontal="left" vertical="center" wrapText="1"/>
    </xf>
    <xf numFmtId="176" fontId="14" fillId="9" borderId="98" xfId="0" applyNumberFormat="1" applyFont="1" applyFill="1" applyBorder="1" applyAlignment="1">
      <alignment horizontal="center" vertical="center"/>
    </xf>
    <xf numFmtId="168" fontId="2" fillId="47" borderId="109" xfId="1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192" fontId="6" fillId="5" borderId="23" xfId="0" applyNumberFormat="1" applyFont="1" applyFill="1" applyBorder="1" applyAlignment="1">
      <alignment horizontal="center" vertical="center"/>
    </xf>
    <xf numFmtId="178" fontId="24" fillId="49" borderId="15" xfId="0" applyNumberFormat="1" applyFont="1" applyFill="1" applyBorder="1" applyAlignment="1">
      <alignment horizontal="center" vertical="center" wrapText="1"/>
    </xf>
    <xf numFmtId="189" fontId="24" fillId="49" borderId="15" xfId="0" applyNumberFormat="1" applyFont="1" applyFill="1" applyBorder="1" applyAlignment="1">
      <alignment horizontal="center" vertical="center" wrapText="1"/>
    </xf>
    <xf numFmtId="0" fontId="6" fillId="0" borderId="125" xfId="0" applyFont="1" applyBorder="1" applyAlignment="1">
      <alignment horizontal="center" vertical="center" wrapText="1"/>
    </xf>
    <xf numFmtId="0" fontId="38" fillId="0" borderId="0" xfId="0" applyFont="1" applyAlignment="1">
      <alignment wrapText="1"/>
    </xf>
    <xf numFmtId="0" fontId="18" fillId="21" borderId="15" xfId="0" applyFont="1" applyFill="1" applyBorder="1" applyAlignment="1">
      <alignment horizontal="center" vertical="center" wrapText="1"/>
    </xf>
    <xf numFmtId="0" fontId="18" fillId="21" borderId="122" xfId="0" applyFont="1" applyFill="1" applyBorder="1" applyAlignment="1">
      <alignment horizontal="center" vertical="center" wrapText="1"/>
    </xf>
    <xf numFmtId="0" fontId="39" fillId="21" borderId="15" xfId="0" applyFont="1" applyFill="1" applyBorder="1" applyAlignment="1">
      <alignment horizontal="center" vertical="center" wrapText="1"/>
    </xf>
    <xf numFmtId="0" fontId="4" fillId="24" borderId="36" xfId="0" applyFont="1" applyFill="1" applyBorder="1" applyAlignment="1">
      <alignment horizontal="right" vertical="center" wrapText="1"/>
    </xf>
    <xf numFmtId="193" fontId="24" fillId="49" borderId="15" xfId="0" applyNumberFormat="1" applyFont="1" applyFill="1" applyBorder="1" applyAlignment="1">
      <alignment horizontal="center" vertical="center" wrapText="1"/>
    </xf>
    <xf numFmtId="0" fontId="11" fillId="14" borderId="15" xfId="0" applyNumberFormat="1" applyFont="1" applyFill="1" applyBorder="1" applyAlignment="1">
      <alignment horizontal="center" vertical="center" wrapText="1"/>
    </xf>
    <xf numFmtId="0" fontId="4" fillId="3" borderId="66" xfId="0" applyFont="1" applyFill="1" applyBorder="1" applyAlignment="1">
      <alignment horizontal="center" vertical="center"/>
    </xf>
    <xf numFmtId="0" fontId="5" fillId="23" borderId="4" xfId="0" applyFont="1" applyFill="1" applyBorder="1" applyAlignment="1">
      <alignment horizontal="right" vertical="center" wrapText="1"/>
    </xf>
    <xf numFmtId="14" fontId="5" fillId="4" borderId="37" xfId="0" applyNumberFormat="1" applyFont="1" applyFill="1" applyBorder="1" applyAlignment="1">
      <alignment horizontal="center" vertical="center" wrapText="1"/>
    </xf>
    <xf numFmtId="0" fontId="0" fillId="0" borderId="4" xfId="0" applyFont="1" applyBorder="1"/>
    <xf numFmtId="0" fontId="0" fillId="0" borderId="4" xfId="0" applyFont="1" applyBorder="1" applyAlignment="1"/>
    <xf numFmtId="0" fontId="36" fillId="52" borderId="89" xfId="0" applyFont="1" applyFill="1" applyBorder="1" applyAlignment="1">
      <alignment horizontal="right" vertical="center" wrapText="1"/>
    </xf>
    <xf numFmtId="0" fontId="41" fillId="53" borderId="94" xfId="0" applyFont="1" applyFill="1" applyBorder="1" applyAlignment="1">
      <alignment horizontal="right" vertical="center"/>
    </xf>
    <xf numFmtId="0" fontId="0" fillId="2" borderId="94" xfId="0" applyFont="1" applyFill="1" applyBorder="1"/>
    <xf numFmtId="0" fontId="0" fillId="0" borderId="131" xfId="0" applyFont="1" applyBorder="1" applyAlignment="1"/>
    <xf numFmtId="0" fontId="2" fillId="0" borderId="132" xfId="0" applyFont="1" applyBorder="1"/>
    <xf numFmtId="0" fontId="0" fillId="0" borderId="94" xfId="0" applyFont="1" applyBorder="1"/>
    <xf numFmtId="0" fontId="0" fillId="0" borderId="94" xfId="0" applyFont="1" applyBorder="1" applyAlignment="1"/>
    <xf numFmtId="0" fontId="36" fillId="52" borderId="133" xfId="0" applyFont="1" applyFill="1" applyBorder="1" applyAlignment="1">
      <alignment horizontal="right" vertical="center" wrapText="1"/>
    </xf>
    <xf numFmtId="0" fontId="41" fillId="53" borderId="87" xfId="0" applyFont="1" applyFill="1" applyBorder="1" applyAlignment="1">
      <alignment horizontal="right" vertical="center"/>
    </xf>
    <xf numFmtId="0" fontId="0" fillId="2" borderId="87" xfId="0" applyFont="1" applyFill="1" applyBorder="1"/>
    <xf numFmtId="0" fontId="0" fillId="0" borderId="87" xfId="0" applyFont="1" applyBorder="1"/>
    <xf numFmtId="0" fontId="0" fillId="0" borderId="87" xfId="0" applyFont="1" applyBorder="1" applyAlignment="1"/>
    <xf numFmtId="0" fontId="29" fillId="2" borderId="87" xfId="0" applyFont="1" applyFill="1" applyBorder="1"/>
    <xf numFmtId="0" fontId="29" fillId="0" borderId="87" xfId="0" applyFont="1" applyBorder="1"/>
    <xf numFmtId="0" fontId="29" fillId="0" borderId="87" xfId="0" applyFont="1" applyBorder="1" applyAlignment="1"/>
    <xf numFmtId="0" fontId="5" fillId="53" borderId="124" xfId="0" applyFont="1" applyFill="1" applyBorder="1" applyAlignment="1"/>
    <xf numFmtId="0" fontId="42" fillId="53" borderId="124" xfId="0" applyFont="1" applyFill="1" applyBorder="1" applyAlignment="1">
      <alignment horizontal="right" vertical="center"/>
    </xf>
    <xf numFmtId="0" fontId="42" fillId="53" borderId="75" xfId="0" quotePrefix="1" applyFont="1" applyFill="1" applyBorder="1" applyAlignment="1">
      <alignment horizontal="center" vertical="center"/>
    </xf>
    <xf numFmtId="0" fontId="5" fillId="24" borderId="4" xfId="0" applyFont="1" applyFill="1" applyBorder="1" applyAlignment="1">
      <alignment horizontal="right" vertical="center" wrapText="1"/>
    </xf>
    <xf numFmtId="0" fontId="5" fillId="24" borderId="134" xfId="0" applyFont="1" applyFill="1" applyBorder="1" applyAlignment="1">
      <alignment horizontal="right" vertical="center" wrapText="1"/>
    </xf>
    <xf numFmtId="14" fontId="5" fillId="4" borderId="135" xfId="0" applyNumberFormat="1" applyFont="1" applyFill="1" applyBorder="1" applyAlignment="1">
      <alignment horizontal="center" vertical="center" wrapText="1"/>
    </xf>
    <xf numFmtId="0" fontId="18" fillId="51" borderId="99" xfId="0" applyFont="1" applyFill="1" applyBorder="1" applyAlignment="1">
      <alignment horizontal="right" vertical="center"/>
    </xf>
    <xf numFmtId="168" fontId="2" fillId="21" borderId="100" xfId="1" applyNumberFormat="1" applyFont="1" applyFill="1" applyBorder="1" applyAlignment="1">
      <alignment horizontal="center" vertical="center"/>
    </xf>
    <xf numFmtId="175" fontId="18" fillId="5" borderId="60" xfId="0" applyNumberFormat="1" applyFont="1" applyFill="1" applyBorder="1" applyAlignment="1">
      <alignment horizontal="center" vertical="center" wrapText="1"/>
    </xf>
    <xf numFmtId="190" fontId="18" fillId="5" borderId="60" xfId="0" applyNumberFormat="1" applyFont="1" applyFill="1" applyBorder="1" applyAlignment="1">
      <alignment horizontal="center" vertical="center" wrapText="1"/>
    </xf>
    <xf numFmtId="175" fontId="18" fillId="5" borderId="123" xfId="0" applyNumberFormat="1" applyFont="1" applyFill="1" applyBorder="1" applyAlignment="1">
      <alignment horizontal="center" vertical="center" wrapText="1"/>
    </xf>
    <xf numFmtId="175" fontId="18" fillId="50" borderId="59" xfId="0" quotePrefix="1" applyNumberFormat="1" applyFont="1" applyFill="1" applyBorder="1" applyAlignment="1">
      <alignment horizontal="center" vertical="center" wrapText="1"/>
    </xf>
    <xf numFmtId="0" fontId="13" fillId="11" borderId="15" xfId="0" applyNumberFormat="1" applyFont="1" applyFill="1" applyBorder="1" applyAlignment="1">
      <alignment horizontal="center" vertical="center" wrapText="1"/>
    </xf>
    <xf numFmtId="0" fontId="18" fillId="4" borderId="15" xfId="0" applyNumberFormat="1" applyFont="1" applyFill="1" applyBorder="1" applyAlignment="1">
      <alignment horizontal="center" vertical="center" wrapText="1"/>
    </xf>
    <xf numFmtId="169" fontId="37" fillId="3" borderId="88" xfId="1" applyNumberFormat="1" applyFont="1" applyFill="1" applyBorder="1" applyAlignment="1">
      <alignment horizontal="center" vertical="center"/>
    </xf>
    <xf numFmtId="169" fontId="5" fillId="16" borderId="50" xfId="0" applyNumberFormat="1" applyFont="1" applyFill="1" applyBorder="1" applyAlignment="1">
      <alignment horizontal="center" vertical="center"/>
    </xf>
    <xf numFmtId="169" fontId="5" fillId="16" borderId="71" xfId="0" applyNumberFormat="1" applyFont="1" applyFill="1" applyBorder="1" applyAlignment="1">
      <alignment horizontal="center" vertical="center"/>
    </xf>
    <xf numFmtId="169" fontId="5" fillId="16" borderId="47" xfId="0" applyNumberFormat="1" applyFont="1" applyFill="1" applyBorder="1" applyAlignment="1">
      <alignment horizontal="center" vertical="center"/>
    </xf>
    <xf numFmtId="169" fontId="36" fillId="3" borderId="26" xfId="0" applyNumberFormat="1" applyFont="1" applyFill="1" applyBorder="1" applyAlignment="1">
      <alignment horizontal="center" vertical="center"/>
    </xf>
    <xf numFmtId="169" fontId="34" fillId="3" borderId="26" xfId="0" applyNumberFormat="1" applyFont="1" applyFill="1" applyBorder="1" applyAlignment="1">
      <alignment horizontal="center" vertical="center"/>
    </xf>
    <xf numFmtId="169" fontId="36" fillId="3" borderId="29" xfId="0" applyNumberFormat="1" applyFont="1" applyFill="1" applyBorder="1" applyAlignment="1">
      <alignment horizontal="center" vertical="center"/>
    </xf>
    <xf numFmtId="168" fontId="35" fillId="3" borderId="91" xfId="1" applyNumberFormat="1" applyFont="1" applyFill="1" applyBorder="1" applyAlignment="1">
      <alignment horizontal="center" vertical="center"/>
    </xf>
    <xf numFmtId="169" fontId="2" fillId="47" borderId="107" xfId="0" applyNumberFormat="1" applyFont="1" applyFill="1" applyBorder="1" applyAlignment="1">
      <alignment horizontal="center" vertical="center"/>
    </xf>
    <xf numFmtId="168" fontId="5" fillId="4" borderId="71" xfId="1" applyNumberFormat="1" applyFont="1" applyFill="1" applyBorder="1" applyAlignment="1">
      <alignment horizontal="center" vertical="center" wrapText="1"/>
    </xf>
    <xf numFmtId="169" fontId="37" fillId="3" borderId="77" xfId="1" applyNumberFormat="1" applyFont="1" applyFill="1" applyBorder="1" applyAlignment="1">
      <alignment horizontal="center" vertical="center"/>
    </xf>
    <xf numFmtId="0" fontId="5" fillId="4" borderId="66" xfId="0" applyFont="1" applyFill="1" applyBorder="1" applyAlignment="1">
      <alignment horizontal="center" vertical="center" wrapText="1"/>
    </xf>
    <xf numFmtId="0" fontId="0" fillId="0" borderId="75" xfId="0" applyFont="1" applyBorder="1" applyAlignment="1">
      <alignment horizontal="center" vertical="center"/>
    </xf>
    <xf numFmtId="0" fontId="32" fillId="37" borderId="36" xfId="0" applyFont="1" applyFill="1" applyBorder="1" applyAlignment="1">
      <alignment horizontal="center" vertical="center" wrapText="1"/>
    </xf>
    <xf numFmtId="168" fontId="43" fillId="3" borderId="138" xfId="0" applyNumberFormat="1" applyFont="1" applyFill="1" applyBorder="1" applyAlignment="1">
      <alignment horizontal="center" vertical="center"/>
    </xf>
    <xf numFmtId="0" fontId="43" fillId="3" borderId="4" xfId="0" applyFont="1" applyFill="1" applyBorder="1" applyAlignment="1">
      <alignment horizontal="right" vertical="center"/>
    </xf>
    <xf numFmtId="168" fontId="43" fillId="3" borderId="26" xfId="0" applyNumberFormat="1" applyFont="1" applyFill="1" applyBorder="1" applyAlignment="1">
      <alignment horizontal="center" vertical="center"/>
    </xf>
    <xf numFmtId="0" fontId="43" fillId="3" borderId="142" xfId="0" applyFont="1" applyFill="1" applyBorder="1" applyAlignment="1">
      <alignment horizontal="right" vertical="center"/>
    </xf>
    <xf numFmtId="168" fontId="43" fillId="3" borderId="144" xfId="0" applyNumberFormat="1" applyFont="1" applyFill="1" applyBorder="1" applyAlignment="1">
      <alignment horizontal="center" vertical="center"/>
    </xf>
    <xf numFmtId="168" fontId="43" fillId="3" borderId="145" xfId="0" applyNumberFormat="1" applyFont="1" applyFill="1" applyBorder="1" applyAlignment="1">
      <alignment horizontal="center" vertical="center"/>
    </xf>
    <xf numFmtId="168" fontId="43" fillId="3" borderId="146" xfId="0" applyNumberFormat="1" applyFont="1" applyFill="1" applyBorder="1" applyAlignment="1">
      <alignment horizontal="center" vertical="center"/>
    </xf>
    <xf numFmtId="0" fontId="7" fillId="34" borderId="36" xfId="0" applyFont="1" applyFill="1" applyBorder="1" applyAlignment="1">
      <alignment horizontal="right" vertical="center" wrapText="1"/>
    </xf>
    <xf numFmtId="171" fontId="5" fillId="57" borderId="77" xfId="0" applyNumberFormat="1" applyFont="1" applyFill="1" applyBorder="1" applyAlignment="1">
      <alignment horizontal="center" vertical="center" wrapText="1"/>
    </xf>
    <xf numFmtId="0" fontId="0" fillId="56" borderId="0" xfId="0" applyFont="1" applyFill="1" applyAlignment="1"/>
    <xf numFmtId="196" fontId="5" fillId="4" borderId="81" xfId="0" applyNumberFormat="1" applyFont="1" applyFill="1" applyBorder="1" applyAlignment="1">
      <alignment horizontal="center" vertical="center" wrapText="1"/>
    </xf>
    <xf numFmtId="0" fontId="5" fillId="38" borderId="4" xfId="0" applyFont="1" applyFill="1" applyBorder="1" applyAlignment="1">
      <alignment horizontal="right" vertical="center" wrapText="1"/>
    </xf>
    <xf numFmtId="169" fontId="5" fillId="58" borderId="71" xfId="0" applyNumberFormat="1" applyFont="1" applyFill="1" applyBorder="1" applyAlignment="1">
      <alignment horizontal="center" vertical="center" wrapText="1"/>
    </xf>
    <xf numFmtId="0" fontId="0" fillId="59" borderId="4" xfId="0" applyFont="1" applyFill="1" applyBorder="1"/>
    <xf numFmtId="0" fontId="0" fillId="37" borderId="0" xfId="0" applyFont="1" applyFill="1"/>
    <xf numFmtId="0" fontId="0" fillId="37" borderId="0" xfId="0" applyFont="1" applyFill="1" applyAlignment="1"/>
    <xf numFmtId="0" fontId="4" fillId="23" borderId="36" xfId="0" applyFont="1" applyFill="1" applyBorder="1" applyAlignment="1">
      <alignment horizontal="right" vertical="center" wrapText="1"/>
    </xf>
    <xf numFmtId="0" fontId="4" fillId="24" borderId="36" xfId="0" applyFont="1" applyFill="1" applyBorder="1" applyAlignment="1">
      <alignment horizontal="right" vertical="center" wrapText="1"/>
    </xf>
    <xf numFmtId="0" fontId="0" fillId="2" borderId="4" xfId="0" applyFont="1" applyFill="1" applyBorder="1" applyAlignment="1">
      <alignment horizontal="center" vertical="center" wrapText="1"/>
    </xf>
    <xf numFmtId="0" fontId="5" fillId="24" borderId="82" xfId="0" applyFont="1" applyFill="1" applyBorder="1" applyAlignment="1">
      <alignment horizontal="right" vertical="center" wrapText="1"/>
    </xf>
    <xf numFmtId="0" fontId="5" fillId="23" borderId="82" xfId="0" applyFont="1" applyFill="1" applyBorder="1" applyAlignment="1">
      <alignment horizontal="right" vertical="center" wrapText="1"/>
    </xf>
    <xf numFmtId="0" fontId="5" fillId="22" borderId="4" xfId="0" applyFont="1" applyFill="1" applyBorder="1" applyAlignment="1">
      <alignment horizontal="right" vertical="center" wrapText="1"/>
    </xf>
    <xf numFmtId="0" fontId="5" fillId="22" borderId="82" xfId="0" applyFont="1" applyFill="1" applyBorder="1" applyAlignment="1">
      <alignment horizontal="right" vertical="center" wrapText="1"/>
    </xf>
    <xf numFmtId="0" fontId="5" fillId="60" borderId="4" xfId="0" applyFont="1" applyFill="1" applyBorder="1" applyAlignment="1">
      <alignment horizontal="right" vertical="center" wrapText="1"/>
    </xf>
    <xf numFmtId="171" fontId="5" fillId="54" borderId="56" xfId="0" applyNumberFormat="1" applyFont="1" applyFill="1" applyBorder="1" applyAlignment="1">
      <alignment horizontal="center" vertical="center" wrapText="1"/>
    </xf>
    <xf numFmtId="0" fontId="46" fillId="62" borderId="147" xfId="0" applyFont="1" applyFill="1" applyBorder="1" applyAlignment="1">
      <alignment horizontal="right" vertical="center"/>
    </xf>
    <xf numFmtId="0" fontId="46" fillId="63" borderId="94" xfId="0" applyFont="1" applyFill="1" applyBorder="1" applyAlignment="1">
      <alignment horizontal="right" vertical="center"/>
    </xf>
    <xf numFmtId="0" fontId="46" fillId="2" borderId="94" xfId="0" applyFont="1" applyFill="1" applyBorder="1" applyAlignment="1">
      <alignment vertical="center"/>
    </xf>
    <xf numFmtId="0" fontId="46" fillId="0" borderId="94" xfId="0" applyFont="1" applyBorder="1" applyAlignment="1">
      <alignment vertical="center"/>
    </xf>
    <xf numFmtId="0" fontId="43" fillId="3" borderId="140" xfId="0" applyFont="1" applyFill="1" applyBorder="1" applyAlignment="1">
      <alignment horizontal="right" vertical="center"/>
    </xf>
    <xf numFmtId="0" fontId="43" fillId="3" borderId="139" xfId="0" applyFont="1" applyFill="1" applyBorder="1" applyAlignment="1">
      <alignment horizontal="right" vertical="center"/>
    </xf>
    <xf numFmtId="1" fontId="47" fillId="64" borderId="126" xfId="0" quotePrefix="1" applyNumberFormat="1" applyFont="1" applyFill="1" applyBorder="1" applyAlignment="1">
      <alignment horizontal="center" vertical="center" wrapText="1"/>
    </xf>
    <xf numFmtId="0" fontId="29" fillId="4" borderId="14" xfId="0" applyFont="1" applyFill="1" applyBorder="1" applyAlignment="1">
      <alignment horizontal="center" vertical="center"/>
    </xf>
    <xf numFmtId="1" fontId="5" fillId="4" borderId="83" xfId="0" applyNumberFormat="1" applyFont="1" applyFill="1" applyBorder="1" applyAlignment="1">
      <alignment horizontal="center" vertical="center" wrapText="1"/>
    </xf>
    <xf numFmtId="1" fontId="46" fillId="63" borderId="124" xfId="0" quotePrefix="1" applyNumberFormat="1" applyFont="1" applyFill="1" applyBorder="1" applyAlignment="1">
      <alignment horizontal="center" vertical="center"/>
    </xf>
    <xf numFmtId="197" fontId="2" fillId="47" borderId="102" xfId="1" applyNumberFormat="1" applyFont="1" applyFill="1" applyBorder="1" applyAlignment="1">
      <alignment horizontal="center" vertical="center"/>
    </xf>
    <xf numFmtId="169" fontId="2" fillId="47" borderId="109" xfId="1" applyNumberFormat="1" applyFont="1" applyFill="1" applyBorder="1" applyAlignment="1">
      <alignment horizontal="center" vertical="center"/>
    </xf>
    <xf numFmtId="169" fontId="18" fillId="0" borderId="15" xfId="0" applyNumberFormat="1" applyFont="1" applyBorder="1" applyAlignment="1">
      <alignment horizontal="center" vertical="center" wrapText="1"/>
    </xf>
    <xf numFmtId="198" fontId="18" fillId="5" borderId="15" xfId="1" applyNumberFormat="1" applyFont="1" applyFill="1" applyBorder="1" applyAlignment="1">
      <alignment horizontal="center" vertical="center" wrapText="1"/>
    </xf>
    <xf numFmtId="0" fontId="17" fillId="0" borderId="99" xfId="0" applyFont="1" applyBorder="1" applyAlignment="1">
      <alignment horizontal="center"/>
    </xf>
    <xf numFmtId="0" fontId="0" fillId="0" borderId="99" xfId="0" applyFont="1" applyBorder="1"/>
    <xf numFmtId="0" fontId="18" fillId="21" borderId="151" xfId="0" applyFont="1" applyFill="1" applyBorder="1" applyAlignment="1">
      <alignment horizontal="center" vertical="center" wrapText="1"/>
    </xf>
    <xf numFmtId="0" fontId="48" fillId="4" borderId="14" xfId="2" applyFill="1" applyBorder="1" applyAlignment="1">
      <alignment horizontal="center" vertical="center"/>
    </xf>
    <xf numFmtId="0" fontId="49" fillId="6" borderId="15" xfId="0" applyFont="1" applyFill="1" applyBorder="1" applyAlignment="1">
      <alignment horizontal="center" vertical="center"/>
    </xf>
    <xf numFmtId="198" fontId="18" fillId="48" borderId="15" xfId="0" applyNumberFormat="1" applyFont="1" applyFill="1" applyBorder="1" applyAlignment="1">
      <alignment horizontal="center" vertical="center" wrapText="1"/>
    </xf>
    <xf numFmtId="198" fontId="11" fillId="5" borderId="15" xfId="0" applyNumberFormat="1" applyFont="1" applyFill="1" applyBorder="1" applyAlignment="1">
      <alignment horizontal="center" vertical="center" wrapText="1"/>
    </xf>
    <xf numFmtId="197" fontId="18" fillId="4" borderId="64" xfId="0" applyNumberFormat="1" applyFont="1" applyFill="1" applyBorder="1" applyAlignment="1">
      <alignment horizontal="center" vertical="center" wrapText="1"/>
    </xf>
    <xf numFmtId="197" fontId="18" fillId="5" borderId="122" xfId="0" applyNumberFormat="1" applyFont="1" applyFill="1" applyBorder="1" applyAlignment="1">
      <alignment horizontal="center" vertical="center" wrapText="1"/>
    </xf>
    <xf numFmtId="0" fontId="50" fillId="14" borderId="15" xfId="0" applyFont="1" applyFill="1" applyBorder="1" applyAlignment="1">
      <alignment horizontal="center" vertical="center" wrapText="1"/>
    </xf>
    <xf numFmtId="1" fontId="50" fillId="14" borderId="15" xfId="0" applyNumberFormat="1" applyFont="1" applyFill="1" applyBorder="1" applyAlignment="1">
      <alignment horizontal="center" vertical="center" wrapText="1"/>
    </xf>
    <xf numFmtId="169" fontId="51" fillId="3" borderId="37" xfId="0" applyNumberFormat="1" applyFont="1" applyFill="1" applyBorder="1" applyAlignment="1">
      <alignment horizontal="center" vertical="center"/>
    </xf>
    <xf numFmtId="0" fontId="43" fillId="3" borderId="29" xfId="0" applyNumberFormat="1" applyFont="1" applyFill="1" applyBorder="1" applyAlignment="1">
      <alignment horizontal="center" vertical="center"/>
    </xf>
    <xf numFmtId="0" fontId="2" fillId="0" borderId="0" xfId="0" applyFont="1" applyFill="1"/>
    <xf numFmtId="0" fontId="53" fillId="0" borderId="58" xfId="0" applyFont="1" applyFill="1" applyBorder="1" applyAlignment="1">
      <alignment horizontal="center" vertical="center" wrapText="1"/>
    </xf>
    <xf numFmtId="9" fontId="54" fillId="0" borderId="60" xfId="0" applyNumberFormat="1" applyFont="1" applyFill="1" applyBorder="1" applyAlignment="1">
      <alignment horizontal="center" vertical="center"/>
    </xf>
    <xf numFmtId="9" fontId="54" fillId="0" borderId="149" xfId="0" applyNumberFormat="1" applyFont="1" applyFill="1" applyBorder="1" applyAlignment="1">
      <alignment horizontal="center" vertical="center"/>
    </xf>
    <xf numFmtId="9" fontId="54" fillId="0" borderId="123" xfId="0" applyNumberFormat="1" applyFont="1" applyFill="1" applyBorder="1" applyAlignment="1">
      <alignment horizontal="center" vertical="center"/>
    </xf>
    <xf numFmtId="9" fontId="54" fillId="0" borderId="150" xfId="0" applyNumberFormat="1" applyFont="1" applyFill="1" applyBorder="1" applyAlignment="1">
      <alignment horizontal="center" vertical="center"/>
    </xf>
    <xf numFmtId="0" fontId="2" fillId="0" borderId="0" xfId="0" applyFont="1" applyFill="1" applyAlignment="1"/>
    <xf numFmtId="0" fontId="2" fillId="0" borderId="66" xfId="0" applyFont="1" applyFill="1" applyBorder="1"/>
    <xf numFmtId="0" fontId="55" fillId="0" borderId="8" xfId="0" applyFont="1" applyFill="1" applyBorder="1"/>
    <xf numFmtId="0" fontId="55" fillId="0" borderId="68" xfId="0" applyFont="1" applyFill="1" applyBorder="1"/>
    <xf numFmtId="14" fontId="53" fillId="0" borderId="0" xfId="0" applyNumberFormat="1" applyFont="1" applyFill="1" applyAlignment="1">
      <alignment horizontal="right" vertical="center"/>
    </xf>
    <xf numFmtId="0" fontId="32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9" fontId="2" fillId="0" borderId="0" xfId="0" applyNumberFormat="1" applyFont="1" applyFill="1"/>
    <xf numFmtId="0" fontId="17" fillId="4" borderId="152" xfId="0" applyFont="1" applyFill="1" applyBorder="1" applyAlignment="1">
      <alignment horizontal="center" vertical="center"/>
    </xf>
    <xf numFmtId="0" fontId="17" fillId="65" borderId="152" xfId="0" applyFont="1" applyFill="1" applyBorder="1" applyAlignment="1">
      <alignment horizontal="center" vertical="center"/>
    </xf>
    <xf numFmtId="0" fontId="17" fillId="66" borderId="153" xfId="0" applyFont="1" applyFill="1" applyBorder="1" applyAlignment="1">
      <alignment horizontal="center" vertical="center"/>
    </xf>
    <xf numFmtId="0" fontId="6" fillId="0" borderId="61" xfId="0" applyFont="1" applyBorder="1" applyAlignment="1">
      <alignment horizontal="center" vertical="center" wrapText="1"/>
    </xf>
    <xf numFmtId="0" fontId="38" fillId="67" borderId="154" xfId="0" applyFont="1" applyFill="1" applyBorder="1" applyAlignment="1">
      <alignment vertical="center"/>
    </xf>
    <xf numFmtId="0" fontId="38" fillId="67" borderId="155" xfId="0" applyFont="1" applyFill="1" applyBorder="1" applyAlignment="1">
      <alignment horizontal="center" vertical="center"/>
    </xf>
    <xf numFmtId="0" fontId="23" fillId="69" borderId="75" xfId="0" applyFont="1" applyFill="1" applyBorder="1" applyAlignment="1">
      <alignment horizontal="center" vertical="center" wrapText="1"/>
    </xf>
    <xf numFmtId="0" fontId="0" fillId="68" borderId="75" xfId="0" applyFont="1" applyFill="1" applyBorder="1" applyAlignment="1">
      <alignment horizontal="center" vertical="center"/>
    </xf>
    <xf numFmtId="0" fontId="5" fillId="34" borderId="90" xfId="0" applyFont="1" applyFill="1" applyBorder="1" applyAlignment="1">
      <alignment horizontal="right" vertical="center" wrapText="1"/>
    </xf>
    <xf numFmtId="0" fontId="0" fillId="0" borderId="4" xfId="0" applyFont="1" applyFill="1" applyBorder="1"/>
    <xf numFmtId="0" fontId="0" fillId="0" borderId="0" xfId="0" applyFont="1" applyFill="1"/>
    <xf numFmtId="0" fontId="0" fillId="0" borderId="0" xfId="0" applyFont="1" applyFill="1" applyAlignment="1"/>
    <xf numFmtId="171" fontId="5" fillId="54" borderId="37" xfId="0" applyNumberFormat="1" applyFont="1" applyFill="1" applyBorder="1" applyAlignment="1">
      <alignment horizontal="center" vertical="center" wrapText="1"/>
    </xf>
    <xf numFmtId="0" fontId="56" fillId="33" borderId="94" xfId="0" applyFont="1" applyFill="1" applyBorder="1" applyAlignment="1">
      <alignment horizontal="right" vertical="center"/>
    </xf>
    <xf numFmtId="0" fontId="0" fillId="0" borderId="75" xfId="0" applyFont="1" applyBorder="1" applyAlignment="1"/>
    <xf numFmtId="0" fontId="3" fillId="30" borderId="75" xfId="0" applyFont="1" applyFill="1" applyBorder="1" applyAlignment="1">
      <alignment horizontal="center" vertical="center"/>
    </xf>
    <xf numFmtId="0" fontId="3" fillId="30" borderId="75" xfId="0" applyFont="1" applyFill="1" applyBorder="1" applyAlignment="1">
      <alignment vertical="center"/>
    </xf>
    <xf numFmtId="0" fontId="29" fillId="0" borderId="75" xfId="0" applyFont="1" applyBorder="1" applyAlignment="1">
      <alignment horizontal="center" vertical="center"/>
    </xf>
    <xf numFmtId="0" fontId="29" fillId="0" borderId="75" xfId="0" applyFont="1" applyBorder="1" applyAlignment="1">
      <alignment horizontal="center" vertical="center" wrapText="1"/>
    </xf>
    <xf numFmtId="0" fontId="18" fillId="0" borderId="63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64" xfId="0" applyFont="1" applyBorder="1" applyAlignment="1">
      <alignment horizontal="center" vertical="center" wrapText="1"/>
    </xf>
    <xf numFmtId="0" fontId="38" fillId="0" borderId="127" xfId="0" applyFont="1" applyBorder="1" applyAlignment="1">
      <alignment horizontal="center" vertical="center" wrapText="1"/>
    </xf>
    <xf numFmtId="0" fontId="13" fillId="70" borderId="15" xfId="0" applyFont="1" applyFill="1" applyBorder="1" applyAlignment="1">
      <alignment horizontal="center" vertical="center" wrapText="1"/>
    </xf>
    <xf numFmtId="195" fontId="11" fillId="71" borderId="15" xfId="0" applyNumberFormat="1" applyFont="1" applyFill="1" applyBorder="1" applyAlignment="1">
      <alignment horizontal="center" vertical="center" wrapText="1"/>
    </xf>
    <xf numFmtId="0" fontId="11" fillId="71" borderId="15" xfId="0" applyFont="1" applyFill="1" applyBorder="1" applyAlignment="1">
      <alignment horizontal="center" vertical="center" wrapText="1"/>
    </xf>
    <xf numFmtId="194" fontId="11" fillId="71" borderId="15" xfId="0" applyNumberFormat="1" applyFont="1" applyFill="1" applyBorder="1" applyAlignment="1">
      <alignment horizontal="center" vertical="center" wrapText="1"/>
    </xf>
    <xf numFmtId="2" fontId="11" fillId="72" borderId="15" xfId="0" applyNumberFormat="1" applyFont="1" applyFill="1" applyBorder="1" applyAlignment="1">
      <alignment horizontal="center" vertical="center" wrapText="1"/>
    </xf>
    <xf numFmtId="199" fontId="5" fillId="54" borderId="81" xfId="0" applyNumberFormat="1" applyFont="1" applyFill="1" applyBorder="1" applyAlignment="1">
      <alignment horizontal="center" vertical="center" wrapText="1"/>
    </xf>
    <xf numFmtId="1" fontId="11" fillId="5" borderId="151" xfId="0" applyNumberFormat="1" applyFont="1" applyFill="1" applyBorder="1" applyAlignment="1">
      <alignment horizontal="center" vertical="center" wrapText="1"/>
    </xf>
    <xf numFmtId="0" fontId="57" fillId="0" borderId="0" xfId="0" applyFont="1"/>
    <xf numFmtId="198" fontId="2" fillId="47" borderId="109" xfId="1" applyNumberFormat="1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/>
    </xf>
    <xf numFmtId="0" fontId="2" fillId="0" borderId="6" xfId="0" applyFont="1" applyBorder="1"/>
    <xf numFmtId="0" fontId="1" fillId="2" borderId="1" xfId="0" applyFont="1" applyFill="1" applyBorder="1" applyAlignment="1">
      <alignment horizontal="center" vertical="center" wrapText="1"/>
    </xf>
    <xf numFmtId="0" fontId="2" fillId="0" borderId="2" xfId="0" applyFont="1" applyBorder="1"/>
    <xf numFmtId="0" fontId="2" fillId="0" borderId="4" xfId="0" applyFont="1" applyBorder="1"/>
    <xf numFmtId="0" fontId="2" fillId="0" borderId="3" xfId="0" applyFont="1" applyBorder="1"/>
    <xf numFmtId="0" fontId="3" fillId="3" borderId="5" xfId="0" applyFont="1" applyFill="1" applyBorder="1" applyAlignment="1">
      <alignment horizontal="center" vertical="center"/>
    </xf>
    <xf numFmtId="0" fontId="2" fillId="0" borderId="22" xfId="0" applyFont="1" applyBorder="1"/>
    <xf numFmtId="0" fontId="2" fillId="0" borderId="12" xfId="0" applyFont="1" applyBorder="1"/>
    <xf numFmtId="0" fontId="3" fillId="3" borderId="19" xfId="0" applyFont="1" applyFill="1" applyBorder="1" applyAlignment="1">
      <alignment horizontal="right" vertical="center"/>
    </xf>
    <xf numFmtId="0" fontId="2" fillId="0" borderId="21" xfId="0" applyFont="1" applyBorder="1"/>
    <xf numFmtId="0" fontId="2" fillId="0" borderId="20" xfId="0" applyFont="1" applyBorder="1"/>
    <xf numFmtId="0" fontId="4" fillId="22" borderId="38" xfId="0" applyFont="1" applyFill="1" applyBorder="1" applyAlignment="1">
      <alignment horizontal="right" vertical="center" wrapText="1"/>
    </xf>
    <xf numFmtId="0" fontId="4" fillId="22" borderId="36" xfId="0" applyFont="1" applyFill="1" applyBorder="1" applyAlignment="1">
      <alignment horizontal="right" vertical="center" wrapText="1"/>
    </xf>
    <xf numFmtId="0" fontId="4" fillId="22" borderId="35" xfId="0" applyFont="1" applyFill="1" applyBorder="1" applyAlignment="1">
      <alignment horizontal="right" vertical="center" wrapText="1"/>
    </xf>
    <xf numFmtId="0" fontId="7" fillId="60" borderId="69" xfId="0" applyFont="1" applyFill="1" applyBorder="1" applyAlignment="1">
      <alignment horizontal="right" vertical="center" wrapText="1"/>
    </xf>
    <xf numFmtId="0" fontId="2" fillId="61" borderId="22" xfId="0" applyFont="1" applyFill="1" applyBorder="1"/>
    <xf numFmtId="0" fontId="10" fillId="3" borderId="115" xfId="0" applyFont="1" applyFill="1" applyBorder="1" applyAlignment="1">
      <alignment horizontal="center" vertical="center"/>
    </xf>
    <xf numFmtId="0" fontId="10" fillId="3" borderId="116" xfId="0" applyFont="1" applyFill="1" applyBorder="1" applyAlignment="1">
      <alignment horizontal="center" vertical="center"/>
    </xf>
    <xf numFmtId="0" fontId="43" fillId="3" borderId="141" xfId="0" applyFont="1" applyFill="1" applyBorder="1" applyAlignment="1">
      <alignment horizontal="right" vertical="center" wrapText="1"/>
    </xf>
    <xf numFmtId="0" fontId="44" fillId="0" borderId="143" xfId="0" applyFont="1" applyBorder="1"/>
    <xf numFmtId="0" fontId="36" fillId="3" borderId="24" xfId="0" applyFont="1" applyFill="1" applyBorder="1" applyAlignment="1">
      <alignment horizontal="right" vertical="center" wrapText="1"/>
    </xf>
    <xf numFmtId="0" fontId="37" fillId="0" borderId="25" xfId="0" applyFont="1" applyBorder="1"/>
    <xf numFmtId="0" fontId="43" fillId="3" borderId="142" xfId="0" applyFont="1" applyFill="1" applyBorder="1" applyAlignment="1">
      <alignment horizontal="right" vertical="center" wrapText="1"/>
    </xf>
    <xf numFmtId="0" fontId="44" fillId="0" borderId="148" xfId="0" applyFont="1" applyBorder="1"/>
    <xf numFmtId="0" fontId="6" fillId="3" borderId="113" xfId="0" applyFont="1" applyFill="1" applyBorder="1" applyAlignment="1">
      <alignment horizontal="center" vertical="center"/>
    </xf>
    <xf numFmtId="0" fontId="6" fillId="3" borderId="114" xfId="0" applyFont="1" applyFill="1" applyBorder="1" applyAlignment="1">
      <alignment horizontal="center" vertical="center"/>
    </xf>
    <xf numFmtId="0" fontId="34" fillId="3" borderId="27" xfId="0" applyFont="1" applyFill="1" applyBorder="1" applyAlignment="1">
      <alignment horizontal="right" vertical="center" wrapText="1"/>
    </xf>
    <xf numFmtId="0" fontId="35" fillId="0" borderId="28" xfId="0" applyFont="1" applyBorder="1"/>
    <xf numFmtId="0" fontId="10" fillId="3" borderId="113" xfId="0" applyFont="1" applyFill="1" applyBorder="1" applyAlignment="1">
      <alignment horizontal="center" vertical="center"/>
    </xf>
    <xf numFmtId="0" fontId="10" fillId="3" borderId="114" xfId="0" applyFont="1" applyFill="1" applyBorder="1" applyAlignment="1">
      <alignment horizontal="center" vertical="center"/>
    </xf>
    <xf numFmtId="0" fontId="10" fillId="3" borderId="117" xfId="0" applyFont="1" applyFill="1" applyBorder="1" applyAlignment="1">
      <alignment horizontal="center" vertical="center"/>
    </xf>
    <xf numFmtId="0" fontId="10" fillId="3" borderId="118" xfId="0" applyFont="1" applyFill="1" applyBorder="1" applyAlignment="1">
      <alignment horizontal="center" vertical="center"/>
    </xf>
    <xf numFmtId="0" fontId="10" fillId="3" borderId="129" xfId="0" applyFont="1" applyFill="1" applyBorder="1" applyAlignment="1">
      <alignment horizontal="center" vertical="center"/>
    </xf>
    <xf numFmtId="0" fontId="10" fillId="3" borderId="130" xfId="0" applyFont="1" applyFill="1" applyBorder="1" applyAlignment="1">
      <alignment horizontal="center" vertical="center"/>
    </xf>
    <xf numFmtId="0" fontId="36" fillId="3" borderId="43" xfId="0" applyFont="1" applyFill="1" applyBorder="1" applyAlignment="1">
      <alignment horizontal="right" vertical="center" wrapText="1"/>
    </xf>
    <xf numFmtId="0" fontId="37" fillId="0" borderId="44" xfId="0" applyFont="1" applyBorder="1"/>
    <xf numFmtId="0" fontId="36" fillId="3" borderId="27" xfId="0" applyFont="1" applyFill="1" applyBorder="1" applyAlignment="1">
      <alignment horizontal="right" vertical="center" wrapText="1"/>
    </xf>
    <xf numFmtId="0" fontId="37" fillId="0" borderId="28" xfId="0" applyFont="1" applyBorder="1"/>
    <xf numFmtId="0" fontId="36" fillId="3" borderId="97" xfId="0" applyFont="1" applyFill="1" applyBorder="1" applyAlignment="1">
      <alignment horizontal="right" vertical="center" wrapText="1"/>
    </xf>
    <xf numFmtId="0" fontId="37" fillId="0" borderId="79" xfId="0" applyFont="1" applyBorder="1"/>
    <xf numFmtId="0" fontId="36" fillId="3" borderId="41" xfId="0" applyFont="1" applyFill="1" applyBorder="1" applyAlignment="1">
      <alignment horizontal="right" vertical="center" wrapText="1"/>
    </xf>
    <xf numFmtId="0" fontId="37" fillId="0" borderId="42" xfId="0" applyFont="1" applyBorder="1"/>
    <xf numFmtId="0" fontId="43" fillId="3" borderId="139" xfId="0" applyFont="1" applyFill="1" applyBorder="1" applyAlignment="1">
      <alignment horizontal="right" vertical="center" wrapText="1"/>
    </xf>
    <xf numFmtId="0" fontId="44" fillId="0" borderId="140" xfId="0" applyFont="1" applyBorder="1"/>
    <xf numFmtId="0" fontId="7" fillId="25" borderId="5" xfId="0" applyFont="1" applyFill="1" applyBorder="1" applyAlignment="1">
      <alignment horizontal="right" vertical="center" wrapText="1"/>
    </xf>
    <xf numFmtId="0" fontId="2" fillId="26" borderId="22" xfId="0" applyFont="1" applyFill="1" applyBorder="1"/>
    <xf numFmtId="0" fontId="43" fillId="3" borderId="24" xfId="0" applyFont="1" applyFill="1" applyBorder="1" applyAlignment="1">
      <alignment horizontal="right" vertical="center" wrapText="1"/>
    </xf>
    <xf numFmtId="0" fontId="44" fillId="0" borderId="25" xfId="0" applyFont="1" applyBorder="1"/>
    <xf numFmtId="0" fontId="43" fillId="3" borderId="27" xfId="0" applyFont="1" applyFill="1" applyBorder="1" applyAlignment="1">
      <alignment horizontal="right" vertical="center" wrapText="1"/>
    </xf>
    <xf numFmtId="0" fontId="44" fillId="0" borderId="28" xfId="0" applyFont="1" applyBorder="1"/>
    <xf numFmtId="0" fontId="43" fillId="3" borderId="136" xfId="0" applyFont="1" applyFill="1" applyBorder="1" applyAlignment="1">
      <alignment horizontal="right" vertical="center"/>
    </xf>
    <xf numFmtId="0" fontId="43" fillId="3" borderId="137" xfId="0" applyFont="1" applyFill="1" applyBorder="1" applyAlignment="1">
      <alignment horizontal="right" vertical="center"/>
    </xf>
    <xf numFmtId="0" fontId="4" fillId="27" borderId="33" xfId="0" applyFont="1" applyFill="1" applyBorder="1" applyAlignment="1">
      <alignment horizontal="center" vertical="center" wrapText="1"/>
    </xf>
    <xf numFmtId="0" fontId="2" fillId="28" borderId="34" xfId="0" applyFont="1" applyFill="1" applyBorder="1"/>
    <xf numFmtId="0" fontId="2" fillId="28" borderId="36" xfId="0" applyFont="1" applyFill="1" applyBorder="1"/>
    <xf numFmtId="0" fontId="2" fillId="28" borderId="35" xfId="0" applyFont="1" applyFill="1" applyBorder="1"/>
    <xf numFmtId="0" fontId="7" fillId="34" borderId="89" xfId="0" applyFont="1" applyFill="1" applyBorder="1" applyAlignment="1">
      <alignment horizontal="right" vertical="center" wrapText="1"/>
    </xf>
    <xf numFmtId="0" fontId="2" fillId="33" borderId="94" xfId="0" applyFont="1" applyFill="1" applyBorder="1"/>
    <xf numFmtId="0" fontId="36" fillId="3" borderId="51" xfId="0" applyFont="1" applyFill="1" applyBorder="1" applyAlignment="1">
      <alignment horizontal="right" vertical="center" wrapText="1"/>
    </xf>
    <xf numFmtId="0" fontId="37" fillId="0" borderId="52" xfId="0" applyFont="1" applyBorder="1"/>
    <xf numFmtId="0" fontId="36" fillId="3" borderId="72" xfId="0" applyFont="1" applyFill="1" applyBorder="1" applyAlignment="1">
      <alignment horizontal="right" vertical="center" wrapText="1"/>
    </xf>
    <xf numFmtId="0" fontId="37" fillId="0" borderId="73" xfId="0" applyFont="1" applyBorder="1"/>
    <xf numFmtId="0" fontId="6" fillId="5" borderId="5" xfId="0" applyFont="1" applyFill="1" applyBorder="1" applyAlignment="1">
      <alignment horizontal="right" vertical="center" wrapText="1"/>
    </xf>
    <xf numFmtId="0" fontId="4" fillId="5" borderId="43" xfId="0" applyFont="1" applyFill="1" applyBorder="1" applyAlignment="1">
      <alignment horizontal="right" vertical="center" wrapText="1"/>
    </xf>
    <xf numFmtId="0" fontId="2" fillId="0" borderId="44" xfId="0" applyFont="1" applyBorder="1"/>
    <xf numFmtId="0" fontId="4" fillId="5" borderId="45" xfId="0" applyFont="1" applyFill="1" applyBorder="1" applyAlignment="1">
      <alignment horizontal="right" vertical="center" wrapText="1"/>
    </xf>
    <xf numFmtId="0" fontId="2" fillId="0" borderId="46" xfId="0" applyFont="1" applyBorder="1"/>
    <xf numFmtId="0" fontId="34" fillId="3" borderId="48" xfId="0" applyFont="1" applyFill="1" applyBorder="1" applyAlignment="1">
      <alignment horizontal="right" vertical="center" wrapText="1"/>
    </xf>
    <xf numFmtId="0" fontId="34" fillId="3" borderId="49" xfId="0" applyFont="1" applyFill="1" applyBorder="1" applyAlignment="1">
      <alignment horizontal="right" vertical="center" wrapText="1"/>
    </xf>
    <xf numFmtId="0" fontId="51" fillId="3" borderId="27" xfId="0" applyFont="1" applyFill="1" applyBorder="1" applyAlignment="1">
      <alignment horizontal="right" vertical="center" wrapText="1"/>
    </xf>
    <xf numFmtId="0" fontId="52" fillId="0" borderId="28" xfId="0" applyFont="1" applyBorder="1"/>
    <xf numFmtId="0" fontId="34" fillId="3" borderId="35" xfId="0" applyFont="1" applyFill="1" applyBorder="1" applyAlignment="1">
      <alignment horizontal="right" vertical="center" wrapText="1"/>
    </xf>
    <xf numFmtId="0" fontId="35" fillId="0" borderId="96" xfId="0" applyFont="1" applyBorder="1"/>
    <xf numFmtId="0" fontId="5" fillId="17" borderId="45" xfId="0" applyFont="1" applyFill="1" applyBorder="1" applyAlignment="1">
      <alignment horizontal="right" vertical="center" wrapText="1"/>
    </xf>
    <xf numFmtId="0" fontId="5" fillId="17" borderId="46" xfId="0" applyFont="1" applyFill="1" applyBorder="1" applyAlignment="1">
      <alignment horizontal="right" vertical="center" wrapText="1"/>
    </xf>
    <xf numFmtId="168" fontId="6" fillId="7" borderId="30" xfId="0" applyNumberFormat="1" applyFont="1" applyFill="1" applyBorder="1" applyAlignment="1">
      <alignment horizontal="right" vertical="center" wrapText="1"/>
    </xf>
    <xf numFmtId="0" fontId="2" fillId="0" borderId="31" xfId="0" applyFont="1" applyBorder="1"/>
    <xf numFmtId="168" fontId="5" fillId="7" borderId="43" xfId="0" applyNumberFormat="1" applyFont="1" applyFill="1" applyBorder="1" applyAlignment="1">
      <alignment horizontal="right" vertical="center" wrapText="1"/>
    </xf>
    <xf numFmtId="0" fontId="7" fillId="43" borderId="5" xfId="0" applyFont="1" applyFill="1" applyBorder="1" applyAlignment="1">
      <alignment horizontal="right" vertical="center" wrapText="1"/>
    </xf>
    <xf numFmtId="0" fontId="2" fillId="44" borderId="22" xfId="0" applyFont="1" applyFill="1" applyBorder="1"/>
    <xf numFmtId="0" fontId="4" fillId="24" borderId="38" xfId="0" applyFont="1" applyFill="1" applyBorder="1" applyAlignment="1">
      <alignment horizontal="right" vertical="center" wrapText="1"/>
    </xf>
    <xf numFmtId="0" fontId="4" fillId="24" borderId="36" xfId="0" applyFont="1" applyFill="1" applyBorder="1" applyAlignment="1">
      <alignment horizontal="right" vertical="center" wrapText="1"/>
    </xf>
    <xf numFmtId="0" fontId="4" fillId="29" borderId="33" xfId="0" applyFont="1" applyFill="1" applyBorder="1" applyAlignment="1">
      <alignment horizontal="center" vertical="center" wrapText="1"/>
    </xf>
    <xf numFmtId="0" fontId="2" fillId="30" borderId="34" xfId="0" applyFont="1" applyFill="1" applyBorder="1"/>
    <xf numFmtId="0" fontId="2" fillId="30" borderId="36" xfId="0" applyFont="1" applyFill="1" applyBorder="1"/>
    <xf numFmtId="0" fontId="2" fillId="30" borderId="35" xfId="0" applyFont="1" applyFill="1" applyBorder="1"/>
    <xf numFmtId="0" fontId="4" fillId="31" borderId="38" xfId="0" applyFont="1" applyFill="1" applyBorder="1" applyAlignment="1">
      <alignment horizontal="center" vertical="center" wrapText="1"/>
    </xf>
    <xf numFmtId="0" fontId="2" fillId="32" borderId="36" xfId="0" applyFont="1" applyFill="1" applyBorder="1"/>
    <xf numFmtId="0" fontId="2" fillId="32" borderId="84" xfId="0" applyFont="1" applyFill="1" applyBorder="1"/>
    <xf numFmtId="0" fontId="32" fillId="39" borderId="78" xfId="0" applyFont="1" applyFill="1" applyBorder="1" applyAlignment="1">
      <alignment horizontal="right" vertical="center" wrapText="1"/>
    </xf>
    <xf numFmtId="0" fontId="32" fillId="39" borderId="36" xfId="0" applyFont="1" applyFill="1" applyBorder="1" applyAlignment="1">
      <alignment horizontal="right" vertical="center" wrapText="1"/>
    </xf>
    <xf numFmtId="0" fontId="32" fillId="37" borderId="36" xfId="0" applyFont="1" applyFill="1" applyBorder="1" applyAlignment="1">
      <alignment horizontal="right" vertical="center" wrapText="1"/>
    </xf>
    <xf numFmtId="0" fontId="32" fillId="37" borderId="89" xfId="0" applyFont="1" applyFill="1" applyBorder="1" applyAlignment="1">
      <alignment horizontal="right" vertical="center" wrapText="1"/>
    </xf>
    <xf numFmtId="0" fontId="32" fillId="35" borderId="78" xfId="0" applyFont="1" applyFill="1" applyBorder="1" applyAlignment="1">
      <alignment horizontal="right" vertical="center" wrapText="1"/>
    </xf>
    <xf numFmtId="0" fontId="32" fillId="35" borderId="36" xfId="0" applyFont="1" applyFill="1" applyBorder="1" applyAlignment="1">
      <alignment horizontal="right" vertical="center" wrapText="1"/>
    </xf>
    <xf numFmtId="0" fontId="6" fillId="3" borderId="5" xfId="0" applyFont="1" applyFill="1" applyBorder="1" applyAlignment="1">
      <alignment horizontal="right" vertical="center"/>
    </xf>
    <xf numFmtId="0" fontId="7" fillId="42" borderId="69" xfId="0" applyFont="1" applyFill="1" applyBorder="1" applyAlignment="1">
      <alignment horizontal="right" vertical="center" wrapText="1"/>
    </xf>
    <xf numFmtId="0" fontId="2" fillId="45" borderId="22" xfId="0" applyFont="1" applyFill="1" applyBorder="1"/>
    <xf numFmtId="0" fontId="5" fillId="42" borderId="43" xfId="0" applyFont="1" applyFill="1" applyBorder="1" applyAlignment="1">
      <alignment horizontal="right" vertical="center" wrapText="1"/>
    </xf>
    <xf numFmtId="0" fontId="5" fillId="42" borderId="44" xfId="0" applyFont="1" applyFill="1" applyBorder="1" applyAlignment="1">
      <alignment horizontal="right" vertical="center" wrapText="1"/>
    </xf>
    <xf numFmtId="0" fontId="32" fillId="37" borderId="78" xfId="0" applyFont="1" applyFill="1" applyBorder="1" applyAlignment="1">
      <alignment horizontal="right" vertical="center" wrapText="1"/>
    </xf>
    <xf numFmtId="0" fontId="6" fillId="17" borderId="69" xfId="0" applyFont="1" applyFill="1" applyBorder="1" applyAlignment="1">
      <alignment horizontal="right" vertical="center" wrapText="1"/>
    </xf>
    <xf numFmtId="0" fontId="6" fillId="17" borderId="22" xfId="0" applyFont="1" applyFill="1" applyBorder="1" applyAlignment="1">
      <alignment horizontal="right" vertical="center" wrapText="1"/>
    </xf>
    <xf numFmtId="0" fontId="5" fillId="17" borderId="41" xfId="0" applyFont="1" applyFill="1" applyBorder="1" applyAlignment="1">
      <alignment horizontal="right" vertical="center" wrapText="1"/>
    </xf>
    <xf numFmtId="0" fontId="5" fillId="17" borderId="42" xfId="0" applyFont="1" applyFill="1" applyBorder="1" applyAlignment="1">
      <alignment horizontal="right" vertical="center" wrapText="1"/>
    </xf>
    <xf numFmtId="0" fontId="5" fillId="17" borderId="43" xfId="0" applyFont="1" applyFill="1" applyBorder="1" applyAlignment="1">
      <alignment horizontal="right" vertical="center" wrapText="1"/>
    </xf>
    <xf numFmtId="0" fontId="5" fillId="17" borderId="44" xfId="0" applyFont="1" applyFill="1" applyBorder="1" applyAlignment="1">
      <alignment horizontal="right" vertical="center" wrapText="1"/>
    </xf>
    <xf numFmtId="0" fontId="7" fillId="55" borderId="89" xfId="0" applyFont="1" applyFill="1" applyBorder="1" applyAlignment="1">
      <alignment horizontal="right" vertical="center" wrapText="1"/>
    </xf>
    <xf numFmtId="0" fontId="2" fillId="56" borderId="94" xfId="0" applyFont="1" applyFill="1" applyBorder="1"/>
    <xf numFmtId="0" fontId="4" fillId="23" borderId="38" xfId="0" applyFont="1" applyFill="1" applyBorder="1" applyAlignment="1">
      <alignment horizontal="right" vertical="center" wrapText="1"/>
    </xf>
    <xf numFmtId="0" fontId="4" fillId="23" borderId="36" xfId="0" applyFont="1" applyFill="1" applyBorder="1" applyAlignment="1">
      <alignment horizontal="right" vertical="center" wrapText="1"/>
    </xf>
    <xf numFmtId="0" fontId="14" fillId="0" borderId="53" xfId="0" applyFont="1" applyBorder="1" applyAlignment="1">
      <alignment horizontal="center" vertical="center"/>
    </xf>
    <xf numFmtId="0" fontId="2" fillId="0" borderId="55" xfId="0" applyFont="1" applyBorder="1"/>
    <xf numFmtId="0" fontId="6" fillId="0" borderId="61" xfId="0" applyFont="1" applyBorder="1" applyAlignment="1">
      <alignment horizontal="center" vertical="center" wrapText="1"/>
    </xf>
    <xf numFmtId="0" fontId="6" fillId="0" borderId="119" xfId="0" applyFont="1" applyBorder="1" applyAlignment="1">
      <alignment horizontal="center" vertical="center" wrapText="1"/>
    </xf>
    <xf numFmtId="0" fontId="2" fillId="0" borderId="62" xfId="0" applyFont="1" applyBorder="1"/>
    <xf numFmtId="0" fontId="6" fillId="0" borderId="128" xfId="0" applyFont="1" applyBorder="1" applyAlignment="1">
      <alignment horizontal="center" vertical="center" wrapText="1"/>
    </xf>
    <xf numFmtId="0" fontId="22" fillId="10" borderId="1" xfId="0" applyFont="1" applyFill="1" applyBorder="1" applyAlignment="1">
      <alignment horizontal="center" vertical="center" wrapText="1"/>
    </xf>
    <xf numFmtId="2" fontId="11" fillId="14" borderId="64" xfId="0" applyNumberFormat="1" applyFont="1" applyFill="1" applyBorder="1" applyAlignment="1">
      <alignment horizontal="center" vertical="center" wrapText="1"/>
    </xf>
    <xf numFmtId="2" fontId="11" fillId="14" borderId="67" xfId="0" applyNumberFormat="1" applyFont="1" applyFill="1" applyBorder="1" applyAlignment="1">
      <alignment horizontal="center" vertical="center" wrapText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E6E6E6"/>
      <color rgb="FFF2F2F2"/>
      <color rgb="FFECC2FD"/>
      <color rgb="FF63993F"/>
      <color rgb="FFCA89E6"/>
      <color rgb="FFDD93F7"/>
      <color rgb="FFA947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gif"/><Relationship Id="rId2" Type="http://schemas.openxmlformats.org/officeDocument/2006/relationships/image" Target="../media/image5.gif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81063</xdr:colOff>
      <xdr:row>13</xdr:row>
      <xdr:rowOff>13509</xdr:rowOff>
    </xdr:from>
    <xdr:to>
      <xdr:col>0</xdr:col>
      <xdr:colOff>3066739</xdr:colOff>
      <xdr:row>21</xdr:row>
      <xdr:rowOff>329077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63" y="3674892"/>
          <a:ext cx="2985676" cy="35397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5336</xdr:rowOff>
    </xdr:from>
    <xdr:to>
      <xdr:col>0</xdr:col>
      <xdr:colOff>3734228</xdr:colOff>
      <xdr:row>57</xdr:row>
      <xdr:rowOff>501598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506765"/>
          <a:ext cx="3734228" cy="22625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264728</xdr:colOff>
      <xdr:row>16</xdr:row>
      <xdr:rowOff>10107</xdr:rowOff>
    </xdr:from>
    <xdr:ext cx="523875" cy="3619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3250925" y="20705741"/>
          <a:ext cx="523875" cy="361950"/>
        </a:xfrm>
        <a:prstGeom prst="downArrow">
          <a:avLst>
            <a:gd name="adj1" fmla="val 50000"/>
            <a:gd name="adj2" fmla="val 50000"/>
          </a:avLst>
        </a:prstGeom>
        <a:solidFill>
          <a:srgbClr val="FFFF00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5</xdr:col>
      <xdr:colOff>557740</xdr:colOff>
      <xdr:row>16</xdr:row>
      <xdr:rowOff>1075267</xdr:rowOff>
    </xdr:from>
    <xdr:ext cx="1495425" cy="1485900"/>
    <xdr:pic>
      <xdr:nvPicPr>
        <xdr:cNvPr id="2" name="image1.png" descr="logo abricot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8407" y="21149734"/>
          <a:ext cx="1495425" cy="14859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0</xdr:colOff>
      <xdr:row>100</xdr:row>
      <xdr:rowOff>0</xdr:rowOff>
    </xdr:from>
    <xdr:ext cx="228600" cy="1524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236463" y="3708563"/>
          <a:ext cx="219075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46</xdr:col>
      <xdr:colOff>0</xdr:colOff>
      <xdr:row>15</xdr:row>
      <xdr:rowOff>0</xdr:rowOff>
    </xdr:from>
    <xdr:ext cx="314325" cy="3143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46</xdr:col>
      <xdr:colOff>0</xdr:colOff>
      <xdr:row>15</xdr:row>
      <xdr:rowOff>0</xdr:rowOff>
    </xdr:from>
    <xdr:ext cx="314325" cy="314325"/>
    <xdr:sp macro="" textlink="">
      <xdr:nvSpPr>
        <xdr:cNvPr id="2" name="Shape 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0</xdr:colOff>
      <xdr:row>100</xdr:row>
      <xdr:rowOff>0</xdr:rowOff>
    </xdr:from>
    <xdr:ext cx="228600" cy="152400"/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5236463" y="3708563"/>
          <a:ext cx="219075" cy="142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0</xdr:col>
      <xdr:colOff>657225</xdr:colOff>
      <xdr:row>30</xdr:row>
      <xdr:rowOff>247650</xdr:rowOff>
    </xdr:from>
    <xdr:ext cx="9296400" cy="5924550"/>
    <xdr:pic>
      <xdr:nvPicPr>
        <xdr:cNvPr id="6" name="image2.png" title="Image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48</xdr:row>
      <xdr:rowOff>0</xdr:rowOff>
    </xdr:from>
    <xdr:ext cx="6000750" cy="6696075"/>
    <xdr:pic>
      <xdr:nvPicPr>
        <xdr:cNvPr id="7" name="image4.gif" descr="Résultat de recherche d'images pour &quot;carte taux argile sol languedoc&quot;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47</xdr:row>
      <xdr:rowOff>0</xdr:rowOff>
    </xdr:from>
    <xdr:ext cx="6581775" cy="6619875"/>
    <xdr:pic>
      <xdr:nvPicPr>
        <xdr:cNvPr id="8" name="image3.gif" descr="Résultat de recherche d'images pour &quot;carte taux argile sol&quot;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46</xdr:col>
      <xdr:colOff>0</xdr:colOff>
      <xdr:row>17</xdr:row>
      <xdr:rowOff>0</xdr:rowOff>
    </xdr:from>
    <xdr:to>
      <xdr:col>46</xdr:col>
      <xdr:colOff>304165</xdr:colOff>
      <xdr:row>17</xdr:row>
      <xdr:rowOff>301045</xdr:rowOff>
    </xdr:to>
    <xdr:sp macro="" textlink="">
      <xdr:nvSpPr>
        <xdr:cNvPr id="9" name="CustomShape 1">
          <a:extLst>
            <a:ext uri="{FF2B5EF4-FFF2-40B4-BE49-F238E27FC236}">
              <a16:creationId xmlns:a16="http://schemas.microsoft.com/office/drawing/2014/main" id="{03CBE3AB-9253-DA4F-BECB-88BA345184F4}"/>
            </a:ext>
          </a:extLst>
        </xdr:cNvPr>
        <xdr:cNvSpPr/>
      </xdr:nvSpPr>
      <xdr:spPr>
        <a:xfrm>
          <a:off x="50952400" y="16205200"/>
          <a:ext cx="304165" cy="301045"/>
        </a:xfrm>
        <a:prstGeom prst="rect">
          <a:avLst/>
        </a:prstGeom>
        <a:noFill/>
        <a:ln>
          <a:noFill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  <xdr:txBody>
        <a:bodyPr/>
        <a:lstStyle/>
        <a:p>
          <a:endParaRPr lang="fr-FR"/>
        </a:p>
      </xdr:txBody>
    </xdr:sp>
    <xdr:clientData/>
  </xdr:twoCellAnchor>
  <xdr:twoCellAnchor editAs="oneCell">
    <xdr:from>
      <xdr:col>46</xdr:col>
      <xdr:colOff>0</xdr:colOff>
      <xdr:row>17</xdr:row>
      <xdr:rowOff>0</xdr:rowOff>
    </xdr:from>
    <xdr:to>
      <xdr:col>46</xdr:col>
      <xdr:colOff>304165</xdr:colOff>
      <xdr:row>17</xdr:row>
      <xdr:rowOff>301045</xdr:rowOff>
    </xdr:to>
    <xdr:sp macro="" textlink="">
      <xdr:nvSpPr>
        <xdr:cNvPr id="10" name="CustomShape 1">
          <a:extLst>
            <a:ext uri="{FF2B5EF4-FFF2-40B4-BE49-F238E27FC236}">
              <a16:creationId xmlns:a16="http://schemas.microsoft.com/office/drawing/2014/main" id="{C07C3ACA-B8AA-8141-834F-FCCD5F4F27B6}"/>
            </a:ext>
          </a:extLst>
        </xdr:cNvPr>
        <xdr:cNvSpPr/>
      </xdr:nvSpPr>
      <xdr:spPr>
        <a:xfrm>
          <a:off x="50952400" y="16205200"/>
          <a:ext cx="304165" cy="301045"/>
        </a:xfrm>
        <a:prstGeom prst="rect">
          <a:avLst/>
        </a:prstGeom>
        <a:noFill/>
        <a:ln>
          <a:noFill/>
        </a:ln>
      </xdr:spPr>
      <xdr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minor"/>
      </xdr:style>
      <xdr:txBody>
        <a:bodyPr/>
        <a:lstStyle/>
        <a:p>
          <a:endParaRPr lang="fr-FR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alu\OneDrive\Bureau\Doc%20BV\Calculette_Referentiel_Grandes_Cultures_V3_PAD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alu\OneDrive\Bureau\Referentiels_PADV\Tests_V3\Arbo\Test_V3_Thomas%20le%20Princ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SAISIE INFOS GENERALES"/>
      <sheetName val="2. CREATION GPES PARCELLES"/>
      <sheetName val="3. SAISIE_INDICATEURS_PARCELLES"/>
      <sheetName val="4. SAISIE INDICATEURS GLOBAUX"/>
      <sheetName val="5. RESULTATS"/>
      <sheetName val="PARAMETRES"/>
    </sheetNames>
    <sheetDataSet>
      <sheetData sheetId="0"/>
      <sheetData sheetId="1"/>
      <sheetData sheetId="2"/>
      <sheetData sheetId="3"/>
      <sheetData sheetId="4"/>
      <sheetData sheetId="5">
        <row r="2">
          <cell r="O2" t="str">
            <v>(remplissage auto)</v>
          </cell>
          <cell r="P2">
            <v>0</v>
          </cell>
        </row>
        <row r="3">
          <cell r="O3" t="str">
            <v>Ain</v>
          </cell>
          <cell r="P3" t="str">
            <v>Rhône-Alpes</v>
          </cell>
        </row>
        <row r="4">
          <cell r="O4" t="str">
            <v>Aisne</v>
          </cell>
          <cell r="P4" t="str">
            <v>Picardie</v>
          </cell>
        </row>
        <row r="5">
          <cell r="O5" t="str">
            <v>Allier</v>
          </cell>
          <cell r="P5" t="str">
            <v>Auvergne</v>
          </cell>
        </row>
        <row r="6">
          <cell r="O6" t="str">
            <v>Alpes-de-Haute-Provence</v>
          </cell>
          <cell r="P6" t="str">
            <v>Provence-Alpes-Côte d'Azur</v>
          </cell>
        </row>
        <row r="7">
          <cell r="O7" t="str">
            <v>Hautes-Alpes</v>
          </cell>
          <cell r="P7" t="str">
            <v>Provence-Alpes-Côte d'Azur</v>
          </cell>
        </row>
        <row r="8">
          <cell r="O8" t="str">
            <v>Alpes-Maritimes</v>
          </cell>
          <cell r="P8" t="str">
            <v>Provence-Alpes-Côte d'Azur</v>
          </cell>
        </row>
        <row r="9">
          <cell r="O9" t="str">
            <v>Ardèche</v>
          </cell>
          <cell r="P9" t="str">
            <v>Rhône-Alpes</v>
          </cell>
        </row>
        <row r="10">
          <cell r="O10" t="str">
            <v>Ardennes</v>
          </cell>
          <cell r="P10" t="str">
            <v>Champagne-Ardenne</v>
          </cell>
        </row>
        <row r="11">
          <cell r="O11" t="str">
            <v>Ariège</v>
          </cell>
          <cell r="P11" t="str">
            <v>Midi-Pyrénées</v>
          </cell>
        </row>
        <row r="12">
          <cell r="O12" t="str">
            <v>Aube</v>
          </cell>
          <cell r="P12" t="str">
            <v>Champagne-Ardenne</v>
          </cell>
        </row>
        <row r="13">
          <cell r="O13" t="str">
            <v>Aude</v>
          </cell>
          <cell r="P13" t="str">
            <v>Languedoc-Roussillon</v>
          </cell>
        </row>
        <row r="14">
          <cell r="O14" t="str">
            <v>Aveyron</v>
          </cell>
          <cell r="P14" t="str">
            <v>Midi-Pyrénées</v>
          </cell>
        </row>
        <row r="15">
          <cell r="O15" t="str">
            <v>Bouches-du-Rhône</v>
          </cell>
          <cell r="P15" t="str">
            <v>Provence-Alpes-Côte d'Azur</v>
          </cell>
        </row>
        <row r="16">
          <cell r="O16" t="str">
            <v>Calvados</v>
          </cell>
          <cell r="P16" t="str">
            <v>Basse-Normandie</v>
          </cell>
        </row>
        <row r="17">
          <cell r="O17" t="str">
            <v>Cantal</v>
          </cell>
          <cell r="P17" t="str">
            <v>Auvergne</v>
          </cell>
        </row>
        <row r="18">
          <cell r="O18" t="str">
            <v>Charente</v>
          </cell>
          <cell r="P18" t="str">
            <v>Poitou-Charentes</v>
          </cell>
        </row>
        <row r="19">
          <cell r="O19" t="str">
            <v>Charente-Maritime</v>
          </cell>
          <cell r="P19" t="str">
            <v>Poitou-Charentes</v>
          </cell>
        </row>
        <row r="20">
          <cell r="O20" t="str">
            <v>Cher</v>
          </cell>
          <cell r="P20" t="str">
            <v>Centre</v>
          </cell>
        </row>
        <row r="21">
          <cell r="O21" t="str">
            <v>Corrèze</v>
          </cell>
          <cell r="P21" t="str">
            <v>Limousin</v>
          </cell>
        </row>
        <row r="22">
          <cell r="O22" t="str">
            <v>Corse-du-Sud</v>
          </cell>
          <cell r="P22" t="str">
            <v>Corse</v>
          </cell>
        </row>
        <row r="23">
          <cell r="O23" t="str">
            <v>Haute-Corse</v>
          </cell>
          <cell r="P23" t="str">
            <v>Corse</v>
          </cell>
        </row>
        <row r="24">
          <cell r="O24" t="str">
            <v>Côte-d'Or</v>
          </cell>
          <cell r="P24" t="str">
            <v>Bourgogne</v>
          </cell>
        </row>
        <row r="25">
          <cell r="O25" t="str">
            <v>Côtes d'Armor</v>
          </cell>
          <cell r="P25" t="str">
            <v>Bretagne</v>
          </cell>
        </row>
        <row r="26">
          <cell r="O26" t="str">
            <v>Creuse</v>
          </cell>
          <cell r="P26" t="str">
            <v>Limousin</v>
          </cell>
        </row>
        <row r="27">
          <cell r="O27" t="str">
            <v>Dordogne</v>
          </cell>
          <cell r="P27" t="str">
            <v>Aquitaine</v>
          </cell>
        </row>
        <row r="28">
          <cell r="O28" t="str">
            <v>Doubs</v>
          </cell>
          <cell r="P28" t="str">
            <v>Franche-Comté</v>
          </cell>
        </row>
        <row r="29">
          <cell r="O29" t="str">
            <v>Drôme</v>
          </cell>
          <cell r="P29" t="str">
            <v>Rhône-Alpes</v>
          </cell>
        </row>
        <row r="30">
          <cell r="O30" t="str">
            <v>Eure</v>
          </cell>
          <cell r="P30" t="str">
            <v>Haute-Normandie</v>
          </cell>
        </row>
        <row r="31">
          <cell r="O31" t="str">
            <v>Eure-et-Loir</v>
          </cell>
          <cell r="P31" t="str">
            <v>Centre</v>
          </cell>
        </row>
        <row r="32">
          <cell r="O32" t="str">
            <v>Finistère</v>
          </cell>
          <cell r="P32" t="str">
            <v>Bretagne</v>
          </cell>
        </row>
        <row r="33">
          <cell r="O33" t="str">
            <v>Gard</v>
          </cell>
          <cell r="P33" t="str">
            <v>Languedoc-Roussillon</v>
          </cell>
        </row>
        <row r="34">
          <cell r="O34" t="str">
            <v>Haute-Garonne</v>
          </cell>
          <cell r="P34" t="str">
            <v>Midi-Pyrénées</v>
          </cell>
        </row>
        <row r="35">
          <cell r="O35" t="str">
            <v>Gers</v>
          </cell>
          <cell r="P35" t="str">
            <v>Midi-Pyrénées</v>
          </cell>
        </row>
        <row r="36">
          <cell r="O36" t="str">
            <v>Gironde</v>
          </cell>
          <cell r="P36" t="str">
            <v>Aquitaine</v>
          </cell>
        </row>
        <row r="37">
          <cell r="O37" t="str">
            <v>Hérault</v>
          </cell>
          <cell r="P37" t="str">
            <v>Languedoc-Roussillon</v>
          </cell>
        </row>
        <row r="38">
          <cell r="O38" t="str">
            <v>Ille-et-Vilaine</v>
          </cell>
          <cell r="P38" t="str">
            <v>Bretagne</v>
          </cell>
        </row>
        <row r="39">
          <cell r="O39" t="str">
            <v>Indre</v>
          </cell>
          <cell r="P39" t="str">
            <v>Centre</v>
          </cell>
        </row>
        <row r="40">
          <cell r="O40" t="str">
            <v>Indre-et-Loire</v>
          </cell>
          <cell r="P40" t="str">
            <v>Centre</v>
          </cell>
        </row>
        <row r="41">
          <cell r="O41" t="str">
            <v>Isère</v>
          </cell>
          <cell r="P41" t="str">
            <v>Rhône-Alpes</v>
          </cell>
        </row>
        <row r="42">
          <cell r="O42" t="str">
            <v>Jura</v>
          </cell>
          <cell r="P42" t="str">
            <v>Franche-Comté</v>
          </cell>
        </row>
        <row r="43">
          <cell r="O43" t="str">
            <v>Landes</v>
          </cell>
          <cell r="P43" t="str">
            <v>Aquitaine</v>
          </cell>
        </row>
        <row r="44">
          <cell r="O44" t="str">
            <v>Loir-et-Cher</v>
          </cell>
          <cell r="P44" t="str">
            <v>Centre</v>
          </cell>
        </row>
        <row r="45">
          <cell r="O45" t="str">
            <v>Loire</v>
          </cell>
          <cell r="P45" t="str">
            <v>Rhône-Alpes</v>
          </cell>
        </row>
        <row r="46">
          <cell r="O46" t="str">
            <v>Haute-Loire</v>
          </cell>
          <cell r="P46" t="str">
            <v>Auvergne</v>
          </cell>
        </row>
        <row r="47">
          <cell r="O47" t="str">
            <v>Loire-Atlantique</v>
          </cell>
          <cell r="P47" t="str">
            <v>Pays de la Loire</v>
          </cell>
        </row>
        <row r="48">
          <cell r="O48" t="str">
            <v>Loiret</v>
          </cell>
          <cell r="P48" t="str">
            <v>Centre</v>
          </cell>
        </row>
        <row r="49">
          <cell r="O49" t="str">
            <v>Lot</v>
          </cell>
          <cell r="P49" t="str">
            <v>Midi-Pyrénées</v>
          </cell>
        </row>
        <row r="50">
          <cell r="O50" t="str">
            <v>Lot-et-Garonne</v>
          </cell>
          <cell r="P50" t="str">
            <v>Aquitaine</v>
          </cell>
        </row>
        <row r="51">
          <cell r="O51" t="str">
            <v>Lozère</v>
          </cell>
          <cell r="P51" t="str">
            <v>Languedoc-Roussillon</v>
          </cell>
        </row>
        <row r="52">
          <cell r="O52" t="str">
            <v>Maine-et-Loire</v>
          </cell>
          <cell r="P52" t="str">
            <v>Pays de la Loire</v>
          </cell>
        </row>
        <row r="53">
          <cell r="O53" t="str">
            <v>Manche</v>
          </cell>
          <cell r="P53" t="str">
            <v>Basse-Normandie</v>
          </cell>
        </row>
        <row r="54">
          <cell r="O54" t="str">
            <v>Marne</v>
          </cell>
          <cell r="P54" t="str">
            <v>Champagne-Ardenne</v>
          </cell>
        </row>
        <row r="55">
          <cell r="O55" t="str">
            <v>Haute-Marne</v>
          </cell>
          <cell r="P55" t="str">
            <v>Champagne-Ardenne</v>
          </cell>
        </row>
        <row r="56">
          <cell r="O56" t="str">
            <v>Mayenne</v>
          </cell>
          <cell r="P56" t="str">
            <v>Pays de la Loire</v>
          </cell>
        </row>
        <row r="57">
          <cell r="O57" t="str">
            <v>Meurthe-et-Moselle</v>
          </cell>
          <cell r="P57" t="str">
            <v>Lorraine</v>
          </cell>
        </row>
        <row r="58">
          <cell r="O58" t="str">
            <v>Meuse</v>
          </cell>
          <cell r="P58" t="str">
            <v>Lorraine</v>
          </cell>
        </row>
        <row r="59">
          <cell r="O59" t="str">
            <v>Morbihan</v>
          </cell>
          <cell r="P59" t="str">
            <v>Bretagne</v>
          </cell>
        </row>
        <row r="60">
          <cell r="O60" t="str">
            <v>Moselle</v>
          </cell>
          <cell r="P60" t="str">
            <v>Lorraine</v>
          </cell>
        </row>
        <row r="61">
          <cell r="O61" t="str">
            <v>Nièvre</v>
          </cell>
          <cell r="P61" t="str">
            <v>Bourgogne</v>
          </cell>
        </row>
        <row r="62">
          <cell r="O62" t="str">
            <v>Nord</v>
          </cell>
          <cell r="P62" t="str">
            <v>Nord-Pas-de-Calais</v>
          </cell>
        </row>
        <row r="63">
          <cell r="O63" t="str">
            <v>Oise</v>
          </cell>
          <cell r="P63" t="str">
            <v>Picardie</v>
          </cell>
        </row>
        <row r="64">
          <cell r="O64" t="str">
            <v>Orne</v>
          </cell>
          <cell r="P64" t="str">
            <v>Basse-Normandie</v>
          </cell>
        </row>
        <row r="65">
          <cell r="O65" t="str">
            <v>Pas-de-Calais</v>
          </cell>
          <cell r="P65" t="str">
            <v>Nord-Pas-de-Calais</v>
          </cell>
        </row>
        <row r="66">
          <cell r="O66" t="str">
            <v>Puy-de-Dôme</v>
          </cell>
          <cell r="P66" t="str">
            <v>Auvergne</v>
          </cell>
        </row>
        <row r="67">
          <cell r="O67" t="str">
            <v>Pyrénées-Atlantiques</v>
          </cell>
          <cell r="P67" t="str">
            <v>Aquitaine</v>
          </cell>
        </row>
        <row r="68">
          <cell r="O68" t="str">
            <v>Hautes-Pyrénées</v>
          </cell>
          <cell r="P68" t="str">
            <v>Midi-Pyrénées</v>
          </cell>
        </row>
        <row r="69">
          <cell r="O69" t="str">
            <v>Pyrénées-Orientales</v>
          </cell>
          <cell r="P69" t="str">
            <v>Languedoc-Roussillon</v>
          </cell>
        </row>
        <row r="70">
          <cell r="O70" t="str">
            <v>Bas-Rhin</v>
          </cell>
          <cell r="P70" t="str">
            <v>Alsace</v>
          </cell>
        </row>
        <row r="71">
          <cell r="O71" t="str">
            <v>Haut-Rhin</v>
          </cell>
          <cell r="P71" t="str">
            <v>Alsace</v>
          </cell>
        </row>
        <row r="72">
          <cell r="O72" t="str">
            <v>Rhône</v>
          </cell>
          <cell r="P72" t="str">
            <v>Rhône-Alpes</v>
          </cell>
        </row>
        <row r="73">
          <cell r="O73" t="str">
            <v>Haute-Saône</v>
          </cell>
          <cell r="P73" t="str">
            <v>Franche-Comté</v>
          </cell>
        </row>
        <row r="74">
          <cell r="O74" t="str">
            <v>Saône-et-Loire</v>
          </cell>
          <cell r="P74" t="str">
            <v>Bourgogne</v>
          </cell>
        </row>
        <row r="75">
          <cell r="O75" t="str">
            <v>Sarthe</v>
          </cell>
          <cell r="P75" t="str">
            <v>Pays de la Loire</v>
          </cell>
        </row>
        <row r="76">
          <cell r="O76" t="str">
            <v>Savoie</v>
          </cell>
          <cell r="P76" t="str">
            <v>Rhône-Alpes</v>
          </cell>
        </row>
        <row r="77">
          <cell r="O77" t="str">
            <v>Haute-Savoie</v>
          </cell>
          <cell r="P77" t="str">
            <v>Rhône-Alpes</v>
          </cell>
        </row>
        <row r="78">
          <cell r="O78" t="str">
            <v>Paris</v>
          </cell>
          <cell r="P78" t="str">
            <v>Ile-de-France</v>
          </cell>
        </row>
        <row r="79">
          <cell r="O79" t="str">
            <v>Seine-Maritime</v>
          </cell>
          <cell r="P79" t="str">
            <v>Haute-Normandie</v>
          </cell>
        </row>
        <row r="80">
          <cell r="O80" t="str">
            <v>Seine-et-Marne</v>
          </cell>
          <cell r="P80" t="str">
            <v>Aquitaine</v>
          </cell>
        </row>
        <row r="81">
          <cell r="O81" t="str">
            <v>Yvelines</v>
          </cell>
          <cell r="P81" t="str">
            <v>Ile-de-France</v>
          </cell>
        </row>
        <row r="82">
          <cell r="O82" t="str">
            <v>Deux-Sèvres</v>
          </cell>
          <cell r="P82" t="str">
            <v>Poitou-Charentes</v>
          </cell>
        </row>
        <row r="83">
          <cell r="O83" t="str">
            <v>Somme</v>
          </cell>
          <cell r="P83" t="str">
            <v>Picardie</v>
          </cell>
        </row>
        <row r="84">
          <cell r="O84" t="str">
            <v>Tarn</v>
          </cell>
          <cell r="P84" t="str">
            <v>Midi-Pyrénées</v>
          </cell>
        </row>
        <row r="85">
          <cell r="O85" t="str">
            <v>Tarn-et-Garonne</v>
          </cell>
          <cell r="P85" t="str">
            <v>Midi-Pyrénées</v>
          </cell>
        </row>
        <row r="86">
          <cell r="O86" t="str">
            <v>Var</v>
          </cell>
          <cell r="P86" t="str">
            <v>Provence-Alpes-Côte d'Azur</v>
          </cell>
        </row>
        <row r="87">
          <cell r="O87" t="str">
            <v>Vaucluse</v>
          </cell>
          <cell r="P87" t="str">
            <v>Provence-Alpes-Côte d'Azur</v>
          </cell>
        </row>
        <row r="88">
          <cell r="O88" t="str">
            <v>Vendée</v>
          </cell>
          <cell r="P88" t="str">
            <v>Pays de la Loire</v>
          </cell>
        </row>
        <row r="89">
          <cell r="O89" t="str">
            <v>Vienne</v>
          </cell>
          <cell r="P89" t="str">
            <v>Poitou-Charentes</v>
          </cell>
        </row>
        <row r="90">
          <cell r="O90" t="str">
            <v>Haute-Vienne</v>
          </cell>
          <cell r="P90" t="str">
            <v>Limousin</v>
          </cell>
        </row>
        <row r="91">
          <cell r="O91" t="str">
            <v>Vosges</v>
          </cell>
          <cell r="P91" t="str">
            <v>Lorraine</v>
          </cell>
        </row>
        <row r="92">
          <cell r="O92" t="str">
            <v>Yonne</v>
          </cell>
          <cell r="P92" t="str">
            <v>Bourgogne</v>
          </cell>
        </row>
        <row r="93">
          <cell r="O93" t="str">
            <v>Terr. de Belfort</v>
          </cell>
          <cell r="P93" t="str">
            <v>Franche-Comté</v>
          </cell>
        </row>
        <row r="94">
          <cell r="O94" t="str">
            <v>Essonne</v>
          </cell>
          <cell r="P94" t="str">
            <v>Ile-de-France</v>
          </cell>
        </row>
        <row r="95">
          <cell r="O95" t="str">
            <v>Hauts-de-Seine</v>
          </cell>
          <cell r="P95" t="str">
            <v>Ile-de-France</v>
          </cell>
        </row>
        <row r="96">
          <cell r="O96" t="str">
            <v>Seine-St-Denis</v>
          </cell>
          <cell r="P96" t="str">
            <v>Ile-de-France</v>
          </cell>
        </row>
        <row r="97">
          <cell r="O97" t="str">
            <v>Val-de-Marne</v>
          </cell>
          <cell r="P97" t="str">
            <v>Ile-de-France</v>
          </cell>
        </row>
        <row r="98">
          <cell r="O98" t="str">
            <v>Val-D'Oise</v>
          </cell>
          <cell r="P98" t="str">
            <v>Ile-de-France</v>
          </cell>
        </row>
        <row r="99">
          <cell r="O99">
            <v>0</v>
          </cell>
          <cell r="P99">
            <v>0</v>
          </cell>
        </row>
        <row r="100">
          <cell r="O100" t="str">
            <v>Guadeloupe</v>
          </cell>
          <cell r="P100">
            <v>0</v>
          </cell>
        </row>
        <row r="101">
          <cell r="O101" t="str">
            <v>Martinique</v>
          </cell>
          <cell r="P101">
            <v>0</v>
          </cell>
        </row>
        <row r="102">
          <cell r="O102" t="str">
            <v>Guyane</v>
          </cell>
          <cell r="P102">
            <v>0</v>
          </cell>
        </row>
        <row r="103">
          <cell r="O103" t="str">
            <v>La Réunion</v>
          </cell>
          <cell r="P103">
            <v>0</v>
          </cell>
        </row>
        <row r="104">
          <cell r="O104" t="str">
            <v>Mayotte</v>
          </cell>
          <cell r="P104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IONS GENERALES"/>
      <sheetName val="SAISIE ILOTS"/>
      <sheetName val="RESULTATS"/>
      <sheetName val="PARAMETRES"/>
    </sheetNames>
    <sheetDataSet>
      <sheetData sheetId="0"/>
      <sheetData sheetId="1">
        <row r="87">
          <cell r="Y87">
            <v>28.999999999999996</v>
          </cell>
        </row>
        <row r="88">
          <cell r="Y88">
            <v>0.1345079501504082</v>
          </cell>
        </row>
      </sheetData>
      <sheetData sheetId="2"/>
      <sheetData sheetId="3">
        <row r="11">
          <cell r="D11" t="str">
            <v>Entrées annuelles de carbone par l'enherbement, les couverts végétaux et les amendements organiques</v>
          </cell>
        </row>
      </sheetData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en.wikipedia.org/wiki/Guadeloup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000"/>
  <sheetViews>
    <sheetView showGridLines="0" tabSelected="1" topLeftCell="E1" workbookViewId="0">
      <selection activeCell="E8" sqref="E8"/>
    </sheetView>
  </sheetViews>
  <sheetFormatPr baseColWidth="10" defaultColWidth="14.42578125" defaultRowHeight="15" customHeight="1" x14ac:dyDescent="0.2"/>
  <cols>
    <col min="1" max="1" width="10.85546875" customWidth="1"/>
    <col min="2" max="2" width="22.42578125" customWidth="1"/>
    <col min="3" max="3" width="43" customWidth="1"/>
    <col min="4" max="4" width="7.5703125" customWidth="1"/>
    <col min="5" max="5" width="19" customWidth="1"/>
    <col min="6" max="8" width="32.85546875" customWidth="1"/>
    <col min="9" max="9" width="10.85546875" customWidth="1"/>
    <col min="10" max="23" width="10.5703125" customWidth="1"/>
  </cols>
  <sheetData>
    <row r="1" spans="1:23" ht="12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5.5" customHeight="1" x14ac:dyDescent="0.2">
      <c r="A2" s="1"/>
      <c r="B2" s="379" t="s">
        <v>379</v>
      </c>
      <c r="C2" s="380"/>
      <c r="D2" s="380"/>
      <c r="E2" s="380"/>
      <c r="F2" s="381"/>
      <c r="G2" s="380"/>
      <c r="H2" s="380"/>
      <c r="I2" s="38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12.75" customHeight="1" x14ac:dyDescent="0.2">
      <c r="A3" s="1"/>
      <c r="B3" s="2"/>
      <c r="C3" s="3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36.75" customHeight="1" x14ac:dyDescent="0.2">
      <c r="A4" s="1"/>
      <c r="B4" s="383" t="s">
        <v>0</v>
      </c>
      <c r="C4" s="378"/>
      <c r="D4" s="1"/>
      <c r="E4" s="4" t="s">
        <v>382</v>
      </c>
      <c r="F4" s="276">
        <v>2021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18" customHeight="1" x14ac:dyDescent="0.2">
      <c r="A5" s="1"/>
      <c r="B5" s="5" t="s">
        <v>1</v>
      </c>
      <c r="C5" s="6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8" customHeight="1" x14ac:dyDescent="0.2">
      <c r="A6" s="1"/>
      <c r="B6" s="7" t="s">
        <v>2</v>
      </c>
      <c r="C6" s="8"/>
      <c r="D6" s="1"/>
      <c r="E6" s="383" t="s">
        <v>381</v>
      </c>
      <c r="F6" s="384"/>
      <c r="G6" s="385"/>
      <c r="H6" s="385"/>
      <c r="I6" s="37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ht="28.5" customHeight="1" x14ac:dyDescent="0.2">
      <c r="A7" s="1"/>
      <c r="B7" s="9"/>
      <c r="C7" s="3"/>
      <c r="D7" s="1"/>
      <c r="E7" s="10" t="s">
        <v>380</v>
      </c>
      <c r="F7" s="231" t="s">
        <v>328</v>
      </c>
      <c r="G7" s="11" t="s">
        <v>253</v>
      </c>
      <c r="H7" s="12" t="s">
        <v>327</v>
      </c>
      <c r="I7" s="13" t="s">
        <v>3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ht="18" customHeight="1" x14ac:dyDescent="0.2">
      <c r="A8" s="1"/>
      <c r="B8" s="383" t="s">
        <v>4</v>
      </c>
      <c r="C8" s="378"/>
      <c r="D8" s="1"/>
      <c r="E8" s="14">
        <v>1</v>
      </c>
      <c r="F8" s="123" t="s">
        <v>430</v>
      </c>
      <c r="G8" s="123">
        <v>2000</v>
      </c>
      <c r="H8" s="322"/>
      <c r="I8" s="16">
        <v>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18" customHeight="1" x14ac:dyDescent="0.2">
      <c r="A9" s="1"/>
      <c r="B9" s="5" t="s">
        <v>5</v>
      </c>
      <c r="C9" s="311"/>
      <c r="D9" s="1"/>
      <c r="E9" s="14">
        <v>2</v>
      </c>
      <c r="F9" s="123"/>
      <c r="G9" s="123"/>
      <c r="H9" s="15"/>
      <c r="I9" s="16">
        <v>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ht="18" customHeight="1" x14ac:dyDescent="0.2">
      <c r="A10" s="1"/>
      <c r="B10" s="5" t="s">
        <v>6</v>
      </c>
      <c r="C10" s="311"/>
      <c r="D10" s="1"/>
      <c r="E10" s="14">
        <v>3</v>
      </c>
      <c r="F10" s="123"/>
      <c r="G10" s="123"/>
      <c r="H10" s="15"/>
      <c r="I10" s="16">
        <v>0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ht="18" customHeight="1" x14ac:dyDescent="0.2">
      <c r="A11" s="1"/>
      <c r="B11" s="5" t="s">
        <v>7</v>
      </c>
      <c r="C11" s="18"/>
      <c r="D11" s="1"/>
      <c r="E11" s="14">
        <v>4</v>
      </c>
      <c r="F11" s="123"/>
      <c r="G11" s="123"/>
      <c r="H11" s="15"/>
      <c r="I11" s="16">
        <v>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ht="18" customHeight="1" x14ac:dyDescent="0.2">
      <c r="A12" s="1"/>
      <c r="B12" s="19" t="s">
        <v>8</v>
      </c>
      <c r="C12" s="20"/>
      <c r="D12" s="1"/>
      <c r="E12" s="14">
        <v>5</v>
      </c>
      <c r="F12" s="123"/>
      <c r="G12" s="123"/>
      <c r="H12" s="15"/>
      <c r="I12" s="16"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ht="18" customHeight="1" x14ac:dyDescent="0.2">
      <c r="A13" s="1"/>
      <c r="B13" s="5" t="s">
        <v>9</v>
      </c>
      <c r="C13" s="321"/>
      <c r="D13" s="1"/>
      <c r="E13" s="386" t="s">
        <v>19</v>
      </c>
      <c r="F13" s="387"/>
      <c r="G13" s="388"/>
      <c r="H13" s="387"/>
      <c r="I13" s="25">
        <f>SUM(I8:I12)</f>
        <v>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ht="18" customHeight="1" x14ac:dyDescent="0.2">
      <c r="A14" s="1"/>
      <c r="B14" s="7" t="s">
        <v>10</v>
      </c>
      <c r="C14" s="2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ht="18" customHeight="1" x14ac:dyDescent="0.2">
      <c r="A15" s="1"/>
      <c r="B15" s="22"/>
      <c r="C15" s="23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ht="18" customHeight="1" x14ac:dyDescent="0.2">
      <c r="A16" s="1"/>
      <c r="B16" s="383" t="s">
        <v>11</v>
      </c>
      <c r="C16" s="378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ht="18" customHeight="1" x14ac:dyDescent="0.2">
      <c r="A17" s="1"/>
      <c r="B17" s="5" t="s">
        <v>12</v>
      </c>
      <c r="C17" s="17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ht="18" customHeight="1" x14ac:dyDescent="0.2">
      <c r="A18" s="1"/>
      <c r="B18" s="5" t="s">
        <v>5</v>
      </c>
      <c r="C18" s="17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8" customHeight="1" x14ac:dyDescent="0.2">
      <c r="A19" s="1"/>
      <c r="B19" s="5" t="s">
        <v>6</v>
      </c>
      <c r="C19" s="17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18" customHeight="1" x14ac:dyDescent="0.2">
      <c r="A20" s="1"/>
      <c r="B20" s="5" t="s">
        <v>8</v>
      </c>
      <c r="C20" s="17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18" customHeight="1" x14ac:dyDescent="0.2">
      <c r="A21" s="1"/>
      <c r="B21" s="5" t="s">
        <v>9</v>
      </c>
      <c r="C21" s="32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ht="18" customHeight="1" x14ac:dyDescent="0.2">
      <c r="A22" s="1"/>
      <c r="B22" s="5" t="s">
        <v>13</v>
      </c>
      <c r="C22" s="17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ht="18" customHeight="1" x14ac:dyDescent="0.2">
      <c r="A23" s="1"/>
      <c r="B23" s="5" t="s">
        <v>14</v>
      </c>
      <c r="C23" s="17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ht="18" customHeight="1" x14ac:dyDescent="0.2">
      <c r="A24" s="1"/>
      <c r="B24" s="5" t="s">
        <v>15</v>
      </c>
      <c r="C24" s="345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ht="18" customHeight="1" x14ac:dyDescent="0.2">
      <c r="A25" s="1"/>
      <c r="B25" s="5" t="s">
        <v>16</v>
      </c>
      <c r="C25" s="346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ht="19.5" customHeight="1" thickBot="1" x14ac:dyDescent="0.25">
      <c r="A26" s="1"/>
      <c r="B26" s="24" t="s">
        <v>17</v>
      </c>
      <c r="C26" s="347" t="e">
        <v>#N/A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ht="12.75" customHeight="1" thickBo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ht="12.75" customHeight="1" x14ac:dyDescent="0.2">
      <c r="A28" s="1"/>
      <c r="B28" s="377" t="s">
        <v>18</v>
      </c>
      <c r="C28" s="378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ht="12.75" customHeight="1" x14ac:dyDescent="0.2">
      <c r="A29" s="1"/>
      <c r="B29" s="26" t="s">
        <v>20</v>
      </c>
      <c r="C29" s="27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ht="12.75" customHeight="1" x14ac:dyDescent="0.2">
      <c r="A30" s="1"/>
      <c r="B30" s="26" t="s">
        <v>21</v>
      </c>
      <c r="C30" s="27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ht="12.75" customHeight="1" x14ac:dyDescent="0.2">
      <c r="A31" s="1"/>
      <c r="B31" s="26" t="s">
        <v>22</v>
      </c>
      <c r="C31" s="27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ht="12.75" customHeight="1" x14ac:dyDescent="0.2">
      <c r="A32" s="1"/>
      <c r="B32" s="26" t="s">
        <v>23</v>
      </c>
      <c r="C32" s="27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ht="12.75" customHeight="1" x14ac:dyDescent="0.2">
      <c r="A33" s="1"/>
      <c r="B33" s="26" t="s">
        <v>24</v>
      </c>
      <c r="C33" s="27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ht="12.75" customHeight="1" x14ac:dyDescent="0.2">
      <c r="A34" s="1"/>
      <c r="B34" s="26" t="s">
        <v>25</v>
      </c>
      <c r="C34" s="27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ht="12.75" customHeight="1" x14ac:dyDescent="0.2">
      <c r="A35" s="1"/>
      <c r="B35" s="26" t="s">
        <v>26</v>
      </c>
      <c r="C35" s="27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ht="12.75" customHeight="1" x14ac:dyDescent="0.2">
      <c r="A36" s="1"/>
      <c r="B36" s="26" t="s">
        <v>27</v>
      </c>
      <c r="C36" s="27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2.75" customHeight="1" x14ac:dyDescent="0.2">
      <c r="A37" s="1"/>
      <c r="B37" s="26" t="s">
        <v>28</v>
      </c>
      <c r="C37" s="27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2.75" customHeight="1" x14ac:dyDescent="0.2">
      <c r="A38" s="1"/>
      <c r="B38" s="28" t="s">
        <v>29</v>
      </c>
      <c r="C38" s="29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2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2.75" customHeight="1" x14ac:dyDescent="0.2">
      <c r="A40" s="1"/>
      <c r="B40" s="377" t="s">
        <v>30</v>
      </c>
      <c r="C40" s="378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2.75" customHeight="1" x14ac:dyDescent="0.2">
      <c r="A41" s="1"/>
      <c r="B41" s="26" t="s">
        <v>31</v>
      </c>
      <c r="C41" s="30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2.75" customHeight="1" x14ac:dyDescent="0.2">
      <c r="A42" s="1"/>
      <c r="B42" s="26" t="s">
        <v>32</v>
      </c>
      <c r="C42" s="30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2.75" customHeight="1" x14ac:dyDescent="0.2">
      <c r="A43" s="1"/>
      <c r="B43" s="28" t="s">
        <v>33</v>
      </c>
      <c r="C43" s="3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2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ht="12.75" customHeight="1" x14ac:dyDescent="0.2">
      <c r="A72" s="1"/>
      <c r="B72" s="1"/>
      <c r="C72" s="1"/>
      <c r="D72" s="33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ht="12.75" customHeight="1" x14ac:dyDescent="0.2">
      <c r="A73" s="1"/>
      <c r="B73" s="1"/>
      <c r="C73" s="1"/>
      <c r="D73" s="9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ht="12.75" customHeight="1" x14ac:dyDescent="0.2">
      <c r="A74" s="1"/>
      <c r="B74" s="32"/>
      <c r="C74" s="32"/>
      <c r="D74" s="9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ht="12.75" customHeight="1" x14ac:dyDescent="0.2">
      <c r="A75" s="1"/>
      <c r="B75" s="22"/>
      <c r="C75" s="22"/>
      <c r="D75" s="9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ht="12.75" customHeight="1" x14ac:dyDescent="0.2">
      <c r="A76" s="1"/>
      <c r="B76" s="1"/>
      <c r="C76" s="1"/>
      <c r="D76" s="9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ht="12.75" customHeight="1" x14ac:dyDescent="0.2">
      <c r="A77" s="1"/>
      <c r="B77" s="1"/>
      <c r="C77" s="1"/>
      <c r="D77" s="9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ht="12.75" customHeight="1" x14ac:dyDescent="0.2">
      <c r="A78" s="1"/>
      <c r="B78" s="1"/>
      <c r="C78" s="1"/>
      <c r="D78" s="9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ht="12.75" customHeight="1" x14ac:dyDescent="0.2">
      <c r="A79" s="1"/>
      <c r="B79" s="1"/>
      <c r="C79" s="1"/>
      <c r="D79" s="9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ht="12.75" customHeight="1" x14ac:dyDescent="0.2">
      <c r="A80" s="1"/>
      <c r="B80" s="1"/>
      <c r="C80" s="1"/>
      <c r="D80" s="9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ht="12.75" customHeight="1" x14ac:dyDescent="0.2">
      <c r="A81" s="1"/>
      <c r="B81" s="1"/>
      <c r="C81" s="1"/>
      <c r="D81" s="9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ht="12.75" customHeight="1" x14ac:dyDescent="0.2">
      <c r="A82" s="1"/>
      <c r="B82" s="1"/>
      <c r="C82" s="1"/>
      <c r="D82" s="9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ht="12.75" customHeight="1" x14ac:dyDescent="0.2">
      <c r="A83" s="1"/>
      <c r="B83" s="1"/>
      <c r="C83" s="1"/>
      <c r="D83" s="9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ht="12.75" customHeight="1" x14ac:dyDescent="0.2">
      <c r="A84" s="1"/>
      <c r="B84" s="1"/>
      <c r="C84" s="1"/>
      <c r="D84" s="9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ht="12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ht="12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ht="12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ht="12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ht="12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ht="12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ht="12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ht="12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ht="12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ht="12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ht="12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ht="12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ht="12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ht="12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ht="12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ht="12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ht="12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ht="12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ht="12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ht="12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ht="12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ht="12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ht="12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ht="12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ht="12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ht="12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ht="12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ht="12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ht="12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ht="12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ht="12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ht="12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ht="12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ht="12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ht="12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ht="12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ht="12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ht="12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ht="12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ht="12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ht="12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ht="12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ht="12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ht="12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ht="12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ht="12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ht="12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ht="12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ht="12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ht="12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ht="12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ht="12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ht="12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ht="12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ht="12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ht="12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ht="12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ht="12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ht="12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ht="12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ht="12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ht="12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ht="12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ht="12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ht="12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ht="12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ht="12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ht="12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ht="12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ht="12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ht="12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ht="12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ht="12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ht="12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ht="12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ht="12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ht="12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ht="12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ht="12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ht="12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ht="12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ht="12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ht="12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ht="12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ht="12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ht="12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ht="12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ht="12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ht="12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ht="12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ht="12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ht="12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ht="12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ht="12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ht="12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ht="12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ht="12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ht="12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ht="12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ht="12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ht="12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ht="12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ht="12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ht="12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ht="12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ht="12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ht="12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ht="12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ht="12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ht="12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ht="12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ht="12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ht="12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ht="12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ht="12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ht="12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ht="12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ht="12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ht="12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ht="12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ht="12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ht="12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ht="12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ht="12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ht="12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ht="12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ht="12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ht="12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ht="12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ht="12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ht="12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ht="12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ht="12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ht="12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ht="12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ht="12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ht="12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ht="12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ht="12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ht="12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ht="12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ht="12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ht="12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ht="12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ht="12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ht="12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ht="12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ht="12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ht="12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ht="12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ht="12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ht="12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ht="12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ht="12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ht="12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ht="12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ht="12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ht="12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ht="12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ht="12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ht="12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ht="12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ht="12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ht="12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ht="12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ht="12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ht="12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ht="12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ht="12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ht="12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ht="12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ht="12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ht="12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ht="12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ht="12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ht="12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ht="12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ht="12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ht="12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ht="12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ht="12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ht="12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ht="12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ht="12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ht="12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ht="12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ht="12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ht="12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ht="12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ht="12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ht="12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ht="12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ht="12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ht="12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ht="12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ht="12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ht="12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ht="12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ht="12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ht="12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ht="12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ht="12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ht="12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ht="12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ht="12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ht="12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ht="12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ht="12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ht="12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ht="12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ht="12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ht="12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ht="12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ht="12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ht="12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ht="12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ht="12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ht="12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ht="12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ht="12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ht="12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ht="12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ht="12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ht="12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ht="12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ht="12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ht="12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ht="12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ht="12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ht="12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ht="12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ht="12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ht="12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ht="12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ht="12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ht="12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ht="12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ht="12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ht="12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ht="12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ht="12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ht="12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ht="12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ht="12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ht="12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ht="12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ht="12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ht="12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ht="12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ht="12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ht="12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ht="12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ht="12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ht="12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ht="12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ht="12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ht="12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ht="12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ht="12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ht="12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ht="12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ht="12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ht="12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ht="12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ht="12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ht="12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ht="12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ht="12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ht="12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ht="12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ht="12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ht="12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ht="12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ht="12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ht="12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ht="12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ht="12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ht="12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ht="12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ht="12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ht="12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ht="12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ht="12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ht="12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ht="12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ht="12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ht="12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ht="12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ht="12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ht="12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ht="12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ht="12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ht="12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ht="12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ht="12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ht="12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ht="12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ht="12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ht="12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ht="12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ht="12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ht="12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ht="12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ht="12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ht="12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ht="12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ht="12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ht="12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ht="12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ht="12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ht="12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ht="12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ht="12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ht="12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ht="12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ht="12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ht="12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ht="12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ht="12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ht="12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ht="12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ht="12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ht="12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ht="12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ht="12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ht="12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ht="12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ht="12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ht="12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ht="12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ht="12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ht="12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ht="12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ht="12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ht="12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ht="12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ht="12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ht="12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ht="12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ht="12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ht="12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ht="12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ht="12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ht="12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ht="12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ht="12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ht="12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ht="12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ht="12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ht="12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ht="12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ht="12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ht="12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ht="12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ht="12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ht="12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ht="12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ht="12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ht="12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ht="12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ht="12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ht="12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ht="12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ht="12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ht="12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ht="12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ht="12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ht="12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ht="12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ht="12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ht="12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ht="12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ht="12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ht="12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ht="12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ht="12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ht="12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ht="12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ht="12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ht="12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ht="12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ht="12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ht="12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ht="12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ht="12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ht="12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ht="12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ht="12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ht="12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ht="12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ht="12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ht="12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ht="12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ht="12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ht="12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ht="12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ht="12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ht="12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ht="12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ht="12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ht="12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ht="12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ht="12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ht="12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ht="12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ht="12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ht="12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ht="12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ht="12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ht="12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ht="12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ht="12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ht="12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ht="12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ht="12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ht="12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ht="12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ht="12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ht="12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ht="12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ht="12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ht="12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ht="12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ht="12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ht="12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ht="12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ht="12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ht="12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ht="12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ht="12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ht="12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ht="12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ht="12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ht="12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ht="12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ht="12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ht="12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ht="12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ht="12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ht="12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ht="12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ht="12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ht="12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ht="12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ht="12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ht="12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ht="12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ht="12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ht="12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ht="12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ht="12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ht="12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ht="12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ht="12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ht="12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ht="12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ht="12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ht="12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ht="12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ht="12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ht="12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ht="12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ht="12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ht="12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ht="12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ht="12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ht="12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ht="12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ht="12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ht="12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ht="12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ht="12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ht="12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ht="12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ht="12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ht="12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ht="12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ht="12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ht="12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ht="12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ht="12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ht="12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ht="12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ht="12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ht="12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ht="12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ht="12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ht="12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ht="12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ht="12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ht="12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ht="12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ht="12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ht="12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ht="12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ht="12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ht="12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ht="12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ht="12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ht="12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ht="12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ht="12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ht="12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ht="12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ht="12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ht="12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ht="12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ht="12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ht="12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ht="12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ht="12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ht="12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ht="12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ht="12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ht="12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ht="12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ht="12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ht="12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ht="12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ht="12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ht="12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ht="12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ht="12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ht="12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ht="12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ht="12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ht="12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ht="12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ht="12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ht="12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ht="12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ht="12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ht="12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ht="12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ht="12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ht="12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ht="12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ht="12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ht="12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ht="12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ht="12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ht="12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ht="12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ht="12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ht="12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ht="12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ht="12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ht="12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ht="12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ht="12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ht="12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ht="12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ht="12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ht="12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ht="12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ht="12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ht="12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ht="12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ht="12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ht="12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ht="12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ht="12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ht="12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ht="12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ht="12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ht="12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ht="12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ht="12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ht="12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ht="12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ht="12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ht="12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ht="12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ht="12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ht="12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ht="12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ht="12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ht="12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ht="12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ht="12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ht="12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ht="12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ht="12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ht="12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ht="12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ht="12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ht="12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ht="12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ht="12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ht="12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ht="12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ht="12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ht="12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ht="12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ht="12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ht="12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ht="12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ht="12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ht="12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ht="12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ht="12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ht="12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ht="12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ht="12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ht="12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ht="12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ht="12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ht="12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ht="12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ht="12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ht="12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ht="12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ht="12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ht="12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ht="12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ht="12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ht="12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ht="12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ht="12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ht="12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ht="12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ht="12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ht="12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ht="12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ht="12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ht="12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ht="12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ht="12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ht="12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ht="12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ht="12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ht="12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ht="12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ht="12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ht="12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ht="12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ht="12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ht="12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ht="12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ht="12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ht="12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ht="12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ht="12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ht="12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ht="12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ht="12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ht="12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ht="12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ht="12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ht="12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ht="12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ht="12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ht="12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ht="12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ht="12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ht="12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ht="12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ht="12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ht="12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ht="12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ht="12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ht="12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ht="12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ht="12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ht="12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ht="12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ht="12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ht="12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ht="12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ht="12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ht="12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ht="12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ht="12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ht="12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ht="12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ht="12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ht="12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ht="12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ht="12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ht="12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ht="12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ht="12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ht="12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ht="12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ht="12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ht="12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ht="12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ht="12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ht="12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ht="12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ht="12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ht="12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ht="12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ht="12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ht="12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ht="12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ht="12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ht="12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ht="12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ht="12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ht="12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ht="12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ht="12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ht="12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ht="12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ht="12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ht="12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ht="12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ht="12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ht="12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ht="12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ht="12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ht="12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ht="12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ht="12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ht="12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ht="12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ht="12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ht="12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ht="12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ht="12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ht="12.75" customHeight="1" x14ac:dyDescent="0.2">
      <c r="A984" s="1"/>
      <c r="B984" s="1"/>
      <c r="C984" s="1"/>
      <c r="D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ht="12.75" customHeight="1" x14ac:dyDescent="0.2">
      <c r="A985" s="1"/>
      <c r="B985" s="1"/>
      <c r="C985" s="1"/>
      <c r="D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ht="12.75" customHeight="1" x14ac:dyDescent="0.2">
      <c r="A986" s="1"/>
      <c r="B986" s="1"/>
      <c r="C986" s="1"/>
      <c r="D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ht="12.75" customHeight="1" x14ac:dyDescent="0.2">
      <c r="A987" s="1"/>
      <c r="B987" s="1"/>
      <c r="C987" s="1"/>
      <c r="D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ht="12.75" customHeight="1" x14ac:dyDescent="0.2">
      <c r="A988" s="1"/>
      <c r="B988" s="1"/>
      <c r="C988" s="1"/>
      <c r="D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ht="12.75" customHeight="1" x14ac:dyDescent="0.2">
      <c r="A989" s="1"/>
      <c r="B989" s="1"/>
      <c r="C989" s="1"/>
      <c r="D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ht="12.75" customHeight="1" x14ac:dyDescent="0.2">
      <c r="A990" s="1"/>
      <c r="B990" s="1"/>
      <c r="C990" s="1"/>
      <c r="D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ht="12.75" customHeight="1" x14ac:dyDescent="0.2">
      <c r="A991" s="1"/>
      <c r="B991" s="1"/>
      <c r="C991" s="1"/>
      <c r="D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ht="12.75" customHeight="1" x14ac:dyDescent="0.2">
      <c r="A992" s="1"/>
      <c r="B992" s="1"/>
      <c r="C992" s="1"/>
      <c r="D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ht="12.75" customHeight="1" x14ac:dyDescent="0.2">
      <c r="A993" s="1"/>
      <c r="B993" s="1"/>
      <c r="C993" s="1"/>
      <c r="D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ht="12.75" customHeight="1" x14ac:dyDescent="0.2">
      <c r="A994" s="1"/>
      <c r="B994" s="1"/>
      <c r="C994" s="1"/>
      <c r="D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ht="12.75" customHeight="1" x14ac:dyDescent="0.2">
      <c r="A995" s="1"/>
      <c r="B995" s="1"/>
      <c r="C995" s="1"/>
      <c r="D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ht="12.75" customHeight="1" x14ac:dyDescent="0.2">
      <c r="A996" s="1"/>
      <c r="B996" s="1"/>
      <c r="C996" s="1"/>
      <c r="D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ht="12.75" customHeight="1" x14ac:dyDescent="0.2">
      <c r="A997" s="1"/>
      <c r="B997" s="1"/>
      <c r="C997" s="1"/>
      <c r="D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ht="12.75" customHeight="1" x14ac:dyDescent="0.2">
      <c r="A998" s="1"/>
      <c r="B998" s="1"/>
      <c r="C998" s="1"/>
      <c r="D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ht="15" customHeight="1" x14ac:dyDescent="0.2">
      <c r="B999" s="1"/>
      <c r="C999" s="1"/>
    </row>
    <row r="1000" spans="1:23" ht="15" customHeight="1" x14ac:dyDescent="0.2">
      <c r="B1000" s="1"/>
      <c r="C1000" s="1"/>
    </row>
  </sheetData>
  <mergeCells count="8">
    <mergeCell ref="B40:C40"/>
    <mergeCell ref="B2:I2"/>
    <mergeCell ref="B4:C4"/>
    <mergeCell ref="E6:I6"/>
    <mergeCell ref="B8:C8"/>
    <mergeCell ref="B16:C16"/>
    <mergeCell ref="B28:C28"/>
    <mergeCell ref="E13:H13"/>
  </mergeCells>
  <dataValidations count="2">
    <dataValidation type="list" allowBlank="1" showErrorMessage="1" sqref="F4" xr:uid="{00000000-0002-0000-0000-000000000000}">
      <formula1>ANNEE</formula1>
    </dataValidation>
    <dataValidation type="list" allowBlank="1" showErrorMessage="1" sqref="C25" xr:uid="{00000000-0002-0000-0000-000001000000}">
      <formula1>Departement</formula1>
    </dataValidation>
  </dataValidations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BA1015"/>
  <sheetViews>
    <sheetView showGridLines="0" zoomScale="89" zoomScaleNormal="89" workbookViewId="0">
      <pane xSplit="2" ySplit="5" topLeftCell="C17" activePane="bottomRight" state="frozen"/>
      <selection pane="topRight" activeCell="C1" sqref="C1"/>
      <selection pane="bottomLeft" activeCell="A6" sqref="A6"/>
      <selection pane="bottomRight" activeCell="C114" sqref="C114"/>
    </sheetView>
  </sheetViews>
  <sheetFormatPr baseColWidth="10" defaultColWidth="14.42578125" defaultRowHeight="15" customHeight="1" x14ac:dyDescent="0.2"/>
  <cols>
    <col min="1" max="1" width="60.5703125" customWidth="1"/>
    <col min="2" max="2" width="45.42578125" customWidth="1"/>
    <col min="3" max="3" width="39.5703125" customWidth="1"/>
    <col min="4" max="7" width="37" customWidth="1"/>
    <col min="8" max="8" width="48.5703125" customWidth="1"/>
  </cols>
  <sheetData>
    <row r="1" spans="1:13" ht="15" customHeight="1" x14ac:dyDescent="0.2">
      <c r="A1" s="440" t="s">
        <v>34</v>
      </c>
      <c r="B1" s="384"/>
      <c r="C1" s="220">
        <v>1</v>
      </c>
      <c r="D1" s="220">
        <v>2</v>
      </c>
      <c r="E1" s="220">
        <v>3</v>
      </c>
      <c r="F1" s="220">
        <v>4</v>
      </c>
      <c r="G1" s="220">
        <v>5</v>
      </c>
      <c r="H1" s="9"/>
      <c r="I1" s="9"/>
      <c r="J1" s="9"/>
      <c r="K1" s="9"/>
      <c r="L1" s="1"/>
      <c r="M1" s="1"/>
    </row>
    <row r="2" spans="1:13" ht="21.75" customHeight="1" x14ac:dyDescent="0.2">
      <c r="A2" s="441" t="str">
        <f>'INFORMATIONS GENERALES'!F7</f>
        <v>Variété(s)</v>
      </c>
      <c r="B2" s="442"/>
      <c r="C2" s="143" t="str">
        <f>IF(INDEX(Infoferme_Donneesilot,MATCH(C$1,Infoferme_Numilot,0),MATCH($A$2,Infoferme_Infoilot,0))=0,"-",INDEX(Infoferme_Donneesilot,MATCH(C$1,Infoferme_Numilot,0),MATCH($A$2,Infoferme_Infoilot,0)))</f>
        <v>mistral</v>
      </c>
      <c r="D2" s="143" t="str">
        <f t="array" ref="D2">IF(INDEX(Infoferme_Donneesilot,MATCH(D$1,Infoferme_Numilot,0),MATCH($A$3,Infoferme_Infoilot,0))=0,"-",INDEX(Infoferme_Donneesilot,MATCH(D$1,Infoferme_Numilot,0),MATCH($A$3,Infoferme_Infoilot,0)))</f>
        <v>-</v>
      </c>
      <c r="E2" s="143" t="str">
        <f t="array" ref="E2">IF(INDEX(Infoferme_Donneesilot,MATCH(E$1,Infoferme_Numilot,0),MATCH($A$3,Infoferme_Infoilot,0))=0,"-",INDEX(Infoferme_Donneesilot,MATCH(E$1,Infoferme_Numilot,0),MATCH($A$3,Infoferme_Infoilot,0)))</f>
        <v>-</v>
      </c>
      <c r="F2" s="143" t="str">
        <f t="array" ref="F2">IF(INDEX(Infoferme_Donneesilot,MATCH(F$1,Infoferme_Numilot,0),MATCH($A$3,Infoferme_Infoilot,0))=0,"-",INDEX(Infoferme_Donneesilot,MATCH(F$1,Infoferme_Numilot,0),MATCH($A$3,Infoferme_Infoilot,0)))</f>
        <v>-</v>
      </c>
      <c r="G2" s="143" t="str">
        <f t="array" ref="G2">IF(INDEX(Infoferme_Donneesilot,MATCH(G$1,Infoferme_Numilot,0),MATCH($A$3,Infoferme_Infoilot,0))=0,"-",INDEX(Infoferme_Donneesilot,MATCH(G$1,Infoferme_Numilot,0),MATCH($A$3,Infoferme_Infoilot,0)))</f>
        <v>-</v>
      </c>
      <c r="H2" s="9"/>
      <c r="I2" s="9"/>
      <c r="J2" s="9"/>
      <c r="K2" s="9"/>
      <c r="L2" s="1"/>
      <c r="M2" s="1"/>
    </row>
    <row r="3" spans="1:13" ht="21.75" customHeight="1" x14ac:dyDescent="0.2">
      <c r="A3" s="441" t="str">
        <f>'INFORMATIONS GENERALES'!G7</f>
        <v>Année de plantation</v>
      </c>
      <c r="B3" s="442"/>
      <c r="C3" s="143">
        <f>IF(INDEX(Infoferme_Donneesilot,MATCH(C$1,Infoferme_Numilot,0),MATCH($A$3,Infoferme_Infoilot,0))=0,"-",INDEX(Infoferme_Donneesilot,MATCH(C$1,Infoferme_Numilot,0),MATCH($A$3,Infoferme_Infoilot,0)))</f>
        <v>2000</v>
      </c>
      <c r="D3" s="143" t="str">
        <f t="array" ref="D3">IF(INDEX(Infoferme_Donneesilot,MATCH(D$1,Infoferme_Numilot,0),MATCH($A$3,Infoferme_Infoilot,0))=0,"-",INDEX(Infoferme_Donneesilot,MATCH(D$1,Infoferme_Numilot,0),MATCH($A$3,Infoferme_Infoilot,0)))</f>
        <v>-</v>
      </c>
      <c r="E3" s="143" t="str">
        <f t="array" ref="E3">IF(INDEX(Infoferme_Donneesilot,MATCH(E$1,Infoferme_Numilot,0),MATCH($A$3,Infoferme_Infoilot,0))=0,"-",INDEX(Infoferme_Donneesilot,MATCH(E$1,Infoferme_Numilot,0),MATCH($A$3,Infoferme_Infoilot,0)))</f>
        <v>-</v>
      </c>
      <c r="F3" s="143" t="str">
        <f t="array" ref="F3">IF(INDEX(Infoferme_Donneesilot,MATCH(F$1,Infoferme_Numilot,0),MATCH($A$3,Infoferme_Infoilot,0))=0,"-",INDEX(Infoferme_Donneesilot,MATCH(F$1,Infoferme_Numilot,0),MATCH($A$3,Infoferme_Infoilot,0)))</f>
        <v>-</v>
      </c>
      <c r="G3" s="143" t="str">
        <f t="array" ref="G3">IF(INDEX(Infoferme_Donneesilot,MATCH(G$1,Infoferme_Numilot,0),MATCH($A$3,Infoferme_Infoilot,0))=0,"-",INDEX(Infoferme_Donneesilot,MATCH(G$1,Infoferme_Numilot,0),MATCH($A$3,Infoferme_Infoilot,0)))</f>
        <v>-</v>
      </c>
      <c r="H3" s="9"/>
      <c r="I3" s="9"/>
      <c r="J3" s="9"/>
      <c r="K3" s="9"/>
      <c r="L3" s="1"/>
      <c r="M3" s="1"/>
    </row>
    <row r="4" spans="1:13" ht="24" customHeight="1" x14ac:dyDescent="0.2">
      <c r="A4" s="441" t="str">
        <f>'INFORMATIONS GENERALES'!H7</f>
        <v>Commentaires, détails sur la couverture inter-rang</v>
      </c>
      <c r="B4" s="442"/>
      <c r="C4" s="143" t="str">
        <f>IF(INDEX(Infoferme_Donneesilot,MATCH(C$1,Infoferme_Numilot,0),MATCH($A$4,Infoferme_Infoilot,0))=0,"-",INDEX(Infoferme_Donneesilot,MATCH(C$1,Infoferme_Numilot,0),MATCH($A$4,Infoferme_Infoilot,0)))</f>
        <v>-</v>
      </c>
      <c r="D4" s="143" t="str">
        <f t="array" ref="D4">IF(INDEX(Infoferme_Donneesilot,MATCH(D$1,Infoferme_Numilot,0),MATCH($A$4,Infoferme_Infoilot,0))=0,"-",INDEX(Infoferme_Donneesilot,MATCH(D$1,Infoferme_Numilot,0),MATCH($A$4,Infoferme_Infoilot,0)))</f>
        <v>-</v>
      </c>
      <c r="E4" s="143" t="str">
        <f t="array" ref="E4">IF(INDEX(Infoferme_Donneesilot,MATCH(E$1,Infoferme_Numilot,0),MATCH($A$4,Infoferme_Infoilot,0))=0,"-",INDEX(Infoferme_Donneesilot,MATCH(E$1,Infoferme_Numilot,0),MATCH($A$4,Infoferme_Infoilot,0)))</f>
        <v>-</v>
      </c>
      <c r="F4" s="143" t="str">
        <f t="array" ref="F4">IF(INDEX(Infoferme_Donneesilot,MATCH(F$1,Infoferme_Numilot,0),MATCH($A$4,Infoferme_Infoilot,0))=0,"-",INDEX(Infoferme_Donneesilot,MATCH(F$1,Infoferme_Numilot,0),MATCH($A$4,Infoferme_Infoilot,0)))</f>
        <v>-</v>
      </c>
      <c r="G4" s="143" t="str">
        <f t="array" ref="G4">IF(INDEX(Infoferme_Donneesilot,MATCH(G$1,Infoferme_Numilot,0),MATCH($A$4,Infoferme_Infoilot,0))=0,"-",INDEX(Infoferme_Donneesilot,MATCH(G$1,Infoferme_Numilot,0),MATCH($A$4,Infoferme_Infoilot,0)))</f>
        <v>-</v>
      </c>
      <c r="H4" s="9"/>
      <c r="I4" s="9"/>
      <c r="J4" s="9"/>
      <c r="K4" s="9"/>
      <c r="L4" s="1"/>
      <c r="M4" s="1"/>
    </row>
    <row r="5" spans="1:13" ht="21.75" customHeight="1" thickBot="1" x14ac:dyDescent="0.25">
      <c r="A5" s="443" t="str">
        <f>'INFORMATIONS GENERALES'!I7</f>
        <v>Surface (ha)</v>
      </c>
      <c r="B5" s="444"/>
      <c r="C5" s="124">
        <f t="array" ref="C5">INDEX('INFORMATIONS GENERALES'!$F$8:$I$12,MATCH(C$1,'INFORMATIONS GENERALES'!$E$8:$E$12,0),MATCH($A$5,'INFORMATIONS GENERALES'!$F$7:$I$7,0))</f>
        <v>2</v>
      </c>
      <c r="D5" s="124">
        <f t="array" ref="D5">INDEX('INFORMATIONS GENERALES'!$F$8:$I$12,MATCH(D$1,'INFORMATIONS GENERALES'!$E$8:$E$12,0),MATCH($A$5,'INFORMATIONS GENERALES'!$F$7:$I$7,0))</f>
        <v>0</v>
      </c>
      <c r="E5" s="124">
        <f t="array" ref="E5">INDEX('INFORMATIONS GENERALES'!$F$8:$I$12,MATCH(E$1,'INFORMATIONS GENERALES'!$E$8:$E$12,0),MATCH($A$5,'INFORMATIONS GENERALES'!$F$7:$I$7,0))</f>
        <v>0</v>
      </c>
      <c r="F5" s="124">
        <f t="array" ref="F5">INDEX('INFORMATIONS GENERALES'!$F$8:$I$12,MATCH(F$1,'INFORMATIONS GENERALES'!$E$8:$E$12,0),MATCH($A$5,'INFORMATIONS GENERALES'!$F$7:$I$7,0))</f>
        <v>0</v>
      </c>
      <c r="G5" s="124">
        <f t="array" ref="G5">INDEX('INFORMATIONS GENERALES'!$F$8:$I$12,MATCH(G$1,'INFORMATIONS GENERALES'!$E$8:$E$12,0),MATCH($A$5,'INFORMATIONS GENERALES'!$F$7:$I$7,0))</f>
        <v>0</v>
      </c>
      <c r="H5" s="9"/>
      <c r="I5" s="9"/>
      <c r="J5" s="9"/>
      <c r="K5" s="9"/>
      <c r="L5" s="1"/>
      <c r="M5" s="1"/>
    </row>
    <row r="6" spans="1:13" ht="21.75" customHeight="1" x14ac:dyDescent="0.2">
      <c r="A6" s="479" t="s">
        <v>254</v>
      </c>
      <c r="B6" s="480"/>
      <c r="C6" s="125"/>
      <c r="D6" s="125"/>
      <c r="E6" s="125"/>
      <c r="F6" s="125"/>
      <c r="G6" s="125"/>
      <c r="H6" s="9"/>
      <c r="I6" s="9"/>
      <c r="J6" s="9"/>
      <c r="K6" s="9"/>
      <c r="L6" s="1"/>
      <c r="M6" s="1"/>
    </row>
    <row r="7" spans="1:13" ht="27.6" customHeight="1" x14ac:dyDescent="0.2">
      <c r="A7" s="481" t="s">
        <v>388</v>
      </c>
      <c r="B7" s="482"/>
      <c r="C7" s="266">
        <v>0.5</v>
      </c>
      <c r="D7" s="266">
        <v>0</v>
      </c>
      <c r="E7" s="266">
        <v>0</v>
      </c>
      <c r="F7" s="266">
        <v>0</v>
      </c>
      <c r="G7" s="266">
        <v>0</v>
      </c>
      <c r="H7" s="9"/>
      <c r="I7" s="9"/>
      <c r="J7" s="1"/>
      <c r="K7" s="1"/>
    </row>
    <row r="8" spans="1:13" ht="27" customHeight="1" x14ac:dyDescent="0.2">
      <c r="A8" s="483" t="s">
        <v>389</v>
      </c>
      <c r="B8" s="484"/>
      <c r="C8" s="267">
        <v>2</v>
      </c>
      <c r="D8" s="267">
        <v>0</v>
      </c>
      <c r="E8" s="267">
        <v>0</v>
      </c>
      <c r="F8" s="267">
        <v>0</v>
      </c>
      <c r="G8" s="267">
        <v>0</v>
      </c>
      <c r="H8" s="9"/>
      <c r="I8" s="9"/>
      <c r="J8" s="1"/>
      <c r="K8" s="1"/>
    </row>
    <row r="9" spans="1:13" ht="32.450000000000003" customHeight="1" thickBot="1" x14ac:dyDescent="0.25">
      <c r="A9" s="451" t="s">
        <v>398</v>
      </c>
      <c r="B9" s="452"/>
      <c r="C9" s="268">
        <v>0</v>
      </c>
      <c r="D9" s="268">
        <v>0</v>
      </c>
      <c r="E9" s="268">
        <v>0</v>
      </c>
      <c r="F9" s="268">
        <v>0</v>
      </c>
      <c r="G9" s="268">
        <v>0</v>
      </c>
      <c r="H9" s="9"/>
      <c r="I9" s="9"/>
      <c r="J9" s="1"/>
      <c r="K9" s="1"/>
    </row>
    <row r="10" spans="1:13" ht="21.75" customHeight="1" x14ac:dyDescent="0.2">
      <c r="A10" s="453" t="s">
        <v>35</v>
      </c>
      <c r="B10" s="454"/>
      <c r="C10" s="34"/>
      <c r="D10" s="34"/>
      <c r="E10" s="34"/>
      <c r="F10" s="34"/>
      <c r="G10" s="34"/>
      <c r="H10" s="9"/>
      <c r="I10" s="9"/>
      <c r="J10" s="1"/>
      <c r="K10" s="1"/>
    </row>
    <row r="11" spans="1:13" ht="28.5" customHeight="1" x14ac:dyDescent="0.2">
      <c r="A11" s="455" t="s">
        <v>377</v>
      </c>
      <c r="B11" s="442"/>
      <c r="C11" s="274">
        <v>0.3</v>
      </c>
      <c r="D11" s="274">
        <v>0</v>
      </c>
      <c r="E11" s="274">
        <v>0</v>
      </c>
      <c r="F11" s="274">
        <v>0</v>
      </c>
      <c r="G11" s="274">
        <v>0</v>
      </c>
      <c r="H11" s="9"/>
      <c r="I11" s="9"/>
      <c r="J11" s="1"/>
      <c r="K11" s="1"/>
    </row>
    <row r="12" spans="1:13" ht="28.5" customHeight="1" thickBot="1" x14ac:dyDescent="0.25">
      <c r="A12" s="455" t="s">
        <v>378</v>
      </c>
      <c r="B12" s="442"/>
      <c r="C12" s="274">
        <v>0.04</v>
      </c>
      <c r="D12" s="274">
        <v>0</v>
      </c>
      <c r="E12" s="274">
        <v>0</v>
      </c>
      <c r="F12" s="274">
        <v>0</v>
      </c>
      <c r="G12" s="274">
        <v>0</v>
      </c>
      <c r="H12" s="9"/>
      <c r="I12" s="9"/>
      <c r="J12" s="1"/>
      <c r="K12" s="1"/>
    </row>
    <row r="13" spans="1:13" ht="21.75" customHeight="1" x14ac:dyDescent="0.2">
      <c r="A13" s="456" t="s">
        <v>258</v>
      </c>
      <c r="B13" s="457"/>
      <c r="C13" s="170"/>
      <c r="D13" s="170"/>
      <c r="E13" s="170"/>
      <c r="F13" s="170"/>
      <c r="G13" s="170"/>
      <c r="H13" s="1"/>
    </row>
    <row r="14" spans="1:13" ht="36" customHeight="1" x14ac:dyDescent="0.2">
      <c r="A14" s="389" t="s">
        <v>384</v>
      </c>
      <c r="B14" s="145" t="s">
        <v>386</v>
      </c>
      <c r="C14" s="129" t="s">
        <v>102</v>
      </c>
      <c r="D14" s="129"/>
      <c r="E14" s="129"/>
      <c r="F14" s="129"/>
      <c r="G14" s="129"/>
      <c r="H14" s="1"/>
    </row>
    <row r="15" spans="1:13" ht="28.5" customHeight="1" x14ac:dyDescent="0.2">
      <c r="A15" s="390"/>
      <c r="B15" s="146" t="s">
        <v>261</v>
      </c>
      <c r="C15" s="147">
        <v>50</v>
      </c>
      <c r="D15" s="147">
        <v>0</v>
      </c>
      <c r="E15" s="147">
        <v>0</v>
      </c>
      <c r="F15" s="147">
        <v>0</v>
      </c>
      <c r="G15" s="147">
        <v>0</v>
      </c>
      <c r="H15" s="9"/>
      <c r="I15" s="9"/>
      <c r="J15" s="1"/>
      <c r="K15" s="1"/>
    </row>
    <row r="16" spans="1:13" s="235" customFormat="1" ht="28.5" customHeight="1" x14ac:dyDescent="0.2">
      <c r="A16" s="390"/>
      <c r="B16" s="301" t="s">
        <v>390</v>
      </c>
      <c r="C16" s="312" t="s">
        <v>406</v>
      </c>
      <c r="D16" s="312"/>
      <c r="E16" s="312"/>
      <c r="F16" s="312"/>
      <c r="G16" s="312"/>
      <c r="H16" s="9"/>
      <c r="I16" s="9"/>
      <c r="J16" s="234"/>
      <c r="K16" s="234"/>
    </row>
    <row r="17" spans="1:13" ht="35.1" customHeight="1" x14ac:dyDescent="0.2">
      <c r="A17" s="391"/>
      <c r="B17" s="300" t="s">
        <v>391</v>
      </c>
      <c r="C17" s="233" t="s">
        <v>74</v>
      </c>
      <c r="D17" s="233"/>
      <c r="E17" s="233"/>
      <c r="F17" s="233"/>
      <c r="G17" s="233"/>
      <c r="H17" s="9"/>
      <c r="I17" s="9"/>
      <c r="J17" s="1"/>
      <c r="K17" s="1"/>
    </row>
    <row r="18" spans="1:13" ht="38.1" customHeight="1" x14ac:dyDescent="0.2">
      <c r="A18" s="487" t="s">
        <v>385</v>
      </c>
      <c r="B18" s="148" t="s">
        <v>386</v>
      </c>
      <c r="C18" s="129" t="s">
        <v>74</v>
      </c>
      <c r="D18" s="129"/>
      <c r="E18" s="129"/>
      <c r="F18" s="129"/>
      <c r="G18" s="129"/>
      <c r="H18" s="9"/>
      <c r="I18" s="9"/>
      <c r="J18" s="1"/>
      <c r="K18" s="1"/>
    </row>
    <row r="19" spans="1:13" ht="28.5" customHeight="1" x14ac:dyDescent="0.2">
      <c r="A19" s="488"/>
      <c r="B19" s="149" t="s">
        <v>261</v>
      </c>
      <c r="C19" s="130">
        <v>100</v>
      </c>
      <c r="D19" s="130">
        <v>0</v>
      </c>
      <c r="E19" s="130">
        <v>0</v>
      </c>
      <c r="F19" s="130">
        <v>0</v>
      </c>
      <c r="G19" s="130">
        <v>0</v>
      </c>
      <c r="H19" s="9"/>
      <c r="I19" s="9"/>
      <c r="J19" s="1"/>
      <c r="K19" s="1"/>
    </row>
    <row r="20" spans="1:13" ht="28.5" customHeight="1" x14ac:dyDescent="0.2">
      <c r="A20" s="488"/>
      <c r="B20" s="150" t="s">
        <v>285</v>
      </c>
      <c r="C20" s="131" t="s">
        <v>74</v>
      </c>
      <c r="D20" s="131"/>
      <c r="E20" s="131"/>
      <c r="F20" s="131"/>
      <c r="G20" s="131"/>
      <c r="H20" s="9"/>
      <c r="I20" s="9"/>
      <c r="J20" s="1"/>
      <c r="K20" s="1"/>
    </row>
    <row r="21" spans="1:13" s="235" customFormat="1" ht="28.5" customHeight="1" x14ac:dyDescent="0.2">
      <c r="A21" s="295"/>
      <c r="B21" s="299" t="s">
        <v>390</v>
      </c>
      <c r="C21" s="312" t="s">
        <v>407</v>
      </c>
      <c r="D21" s="312"/>
      <c r="E21" s="312"/>
      <c r="F21" s="312"/>
      <c r="G21" s="312"/>
      <c r="H21" s="9"/>
      <c r="I21" s="9"/>
      <c r="J21" s="234"/>
      <c r="K21" s="234"/>
    </row>
    <row r="22" spans="1:13" ht="35.1" customHeight="1" x14ac:dyDescent="0.2">
      <c r="A22" s="295"/>
      <c r="B22" s="232" t="s">
        <v>391</v>
      </c>
      <c r="C22" s="233" t="s">
        <v>102</v>
      </c>
      <c r="D22" s="233"/>
      <c r="E22" s="233"/>
      <c r="F22" s="233"/>
      <c r="G22" s="233"/>
      <c r="H22" s="9"/>
      <c r="I22" s="9"/>
      <c r="J22" s="1"/>
      <c r="K22" s="1"/>
    </row>
    <row r="23" spans="1:13" ht="39" customHeight="1" x14ac:dyDescent="0.2">
      <c r="A23" s="458" t="s">
        <v>400</v>
      </c>
      <c r="B23" s="151" t="s">
        <v>386</v>
      </c>
      <c r="C23" s="129"/>
      <c r="D23" s="129"/>
      <c r="E23" s="129"/>
      <c r="F23" s="129"/>
      <c r="G23" s="129"/>
      <c r="H23" s="9"/>
      <c r="I23" s="9"/>
      <c r="J23" s="1"/>
      <c r="K23" s="1"/>
    </row>
    <row r="24" spans="1:13" ht="28.5" customHeight="1" x14ac:dyDescent="0.2">
      <c r="A24" s="459"/>
      <c r="B24" s="152" t="s">
        <v>261</v>
      </c>
      <c r="C24" s="130">
        <v>0</v>
      </c>
      <c r="D24" s="130">
        <v>0</v>
      </c>
      <c r="E24" s="130">
        <v>0</v>
      </c>
      <c r="F24" s="130">
        <v>0</v>
      </c>
      <c r="G24" s="130">
        <v>0</v>
      </c>
      <c r="H24" s="9"/>
      <c r="I24" s="9"/>
      <c r="J24" s="1"/>
      <c r="K24" s="1"/>
    </row>
    <row r="25" spans="1:13" s="247" customFormat="1" ht="28.5" customHeight="1" x14ac:dyDescent="0.2">
      <c r="A25" s="459"/>
      <c r="B25" s="255" t="s">
        <v>285</v>
      </c>
      <c r="C25" s="256"/>
      <c r="D25" s="256"/>
      <c r="E25" s="256"/>
      <c r="F25" s="256"/>
      <c r="G25" s="256"/>
      <c r="H25" s="245"/>
      <c r="I25" s="245"/>
      <c r="J25" s="246"/>
      <c r="K25" s="246"/>
    </row>
    <row r="26" spans="1:13" s="235" customFormat="1" ht="28.5" customHeight="1" x14ac:dyDescent="0.2">
      <c r="A26" s="296"/>
      <c r="B26" s="298" t="s">
        <v>390</v>
      </c>
      <c r="C26" s="312"/>
      <c r="D26" s="312"/>
      <c r="E26" s="312"/>
      <c r="F26" s="312"/>
      <c r="G26" s="312"/>
      <c r="H26" s="9"/>
      <c r="I26" s="9"/>
      <c r="J26" s="234"/>
      <c r="K26" s="234"/>
    </row>
    <row r="27" spans="1:13" ht="35.1" customHeight="1" thickBot="1" x14ac:dyDescent="0.25">
      <c r="A27" s="228"/>
      <c r="B27" s="254" t="s">
        <v>391</v>
      </c>
      <c r="C27" s="233"/>
      <c r="D27" s="233"/>
      <c r="E27" s="233"/>
      <c r="F27" s="233"/>
      <c r="G27" s="233"/>
      <c r="H27" s="9"/>
      <c r="I27" s="9"/>
      <c r="J27" s="1"/>
      <c r="K27" s="1"/>
    </row>
    <row r="28" spans="1:13" ht="28.5" customHeight="1" x14ac:dyDescent="0.2">
      <c r="A28" s="422" t="s">
        <v>262</v>
      </c>
      <c r="B28" s="423"/>
      <c r="C28" s="136"/>
      <c r="D28" s="137"/>
      <c r="E28" s="137"/>
      <c r="F28" s="137"/>
      <c r="G28" s="137"/>
      <c r="H28" s="9"/>
      <c r="I28" s="9"/>
      <c r="J28" s="9"/>
      <c r="K28" s="9"/>
      <c r="L28" s="1"/>
      <c r="M28" s="1"/>
    </row>
    <row r="29" spans="1:13" ht="28.5" customHeight="1" x14ac:dyDescent="0.2">
      <c r="A29" s="430" t="s">
        <v>259</v>
      </c>
      <c r="B29" s="138" t="s">
        <v>263</v>
      </c>
      <c r="C29" s="129" t="s">
        <v>274</v>
      </c>
      <c r="D29" s="129" t="s">
        <v>75</v>
      </c>
      <c r="E29" s="129" t="s">
        <v>75</v>
      </c>
      <c r="F29" s="129" t="s">
        <v>75</v>
      </c>
      <c r="G29" s="129" t="s">
        <v>75</v>
      </c>
      <c r="H29" s="9"/>
      <c r="I29" s="9"/>
      <c r="J29" s="9"/>
      <c r="K29" s="9"/>
      <c r="L29" s="1"/>
      <c r="M29" s="1"/>
    </row>
    <row r="30" spans="1:13" ht="28.5" customHeight="1" x14ac:dyDescent="0.2">
      <c r="A30" s="431"/>
      <c r="B30" s="139" t="s">
        <v>264</v>
      </c>
      <c r="C30" s="133">
        <v>1</v>
      </c>
      <c r="D30" s="133">
        <v>0</v>
      </c>
      <c r="E30" s="133">
        <v>0</v>
      </c>
      <c r="F30" s="133">
        <v>0</v>
      </c>
      <c r="G30" s="133">
        <v>0</v>
      </c>
      <c r="H30" s="9"/>
      <c r="I30" s="9"/>
      <c r="J30" s="9"/>
      <c r="K30" s="9"/>
      <c r="L30" s="1"/>
      <c r="M30" s="1"/>
    </row>
    <row r="31" spans="1:13" ht="28.5" customHeight="1" x14ac:dyDescent="0.2">
      <c r="A31" s="432"/>
      <c r="B31" s="139" t="s">
        <v>265</v>
      </c>
      <c r="C31" s="134" t="s">
        <v>75</v>
      </c>
      <c r="D31" s="134" t="s">
        <v>75</v>
      </c>
      <c r="E31" s="134" t="s">
        <v>75</v>
      </c>
      <c r="F31" s="134" t="s">
        <v>75</v>
      </c>
      <c r="G31" s="134" t="s">
        <v>75</v>
      </c>
      <c r="H31" s="9"/>
      <c r="I31" s="9"/>
      <c r="J31" s="9"/>
      <c r="K31" s="9"/>
      <c r="L31" s="1"/>
      <c r="M31" s="1"/>
    </row>
    <row r="32" spans="1:13" ht="28.5" customHeight="1" x14ac:dyDescent="0.2">
      <c r="A32" s="432"/>
      <c r="B32" s="139" t="s">
        <v>264</v>
      </c>
      <c r="C32" s="133">
        <v>0</v>
      </c>
      <c r="D32" s="133">
        <v>0</v>
      </c>
      <c r="E32" s="133">
        <v>0</v>
      </c>
      <c r="F32" s="133">
        <v>0</v>
      </c>
      <c r="G32" s="133">
        <v>0</v>
      </c>
      <c r="H32" s="9"/>
      <c r="I32" s="9"/>
      <c r="J32" s="9"/>
      <c r="K32" s="9"/>
      <c r="L32" s="1"/>
      <c r="M32" s="1"/>
    </row>
    <row r="33" spans="1:13" ht="28.5" customHeight="1" x14ac:dyDescent="0.2">
      <c r="A33" s="431"/>
      <c r="B33" s="139" t="s">
        <v>266</v>
      </c>
      <c r="C33" s="134" t="s">
        <v>75</v>
      </c>
      <c r="D33" s="134" t="s">
        <v>75</v>
      </c>
      <c r="E33" s="134" t="s">
        <v>75</v>
      </c>
      <c r="F33" s="134" t="s">
        <v>75</v>
      </c>
      <c r="G33" s="134" t="s">
        <v>75</v>
      </c>
      <c r="H33" s="9"/>
      <c r="I33" s="9"/>
      <c r="J33" s="9"/>
      <c r="K33" s="9"/>
      <c r="L33" s="1"/>
      <c r="M33" s="1"/>
    </row>
    <row r="34" spans="1:13" ht="28.5" customHeight="1" x14ac:dyDescent="0.2">
      <c r="A34" s="433"/>
      <c r="B34" s="140" t="s">
        <v>264</v>
      </c>
      <c r="C34" s="133">
        <v>0</v>
      </c>
      <c r="D34" s="133">
        <v>0</v>
      </c>
      <c r="E34" s="133">
        <v>0</v>
      </c>
      <c r="F34" s="133">
        <v>0</v>
      </c>
      <c r="G34" s="133">
        <v>0</v>
      </c>
      <c r="H34" s="9"/>
      <c r="I34" s="9"/>
      <c r="J34" s="9"/>
      <c r="K34" s="9"/>
      <c r="L34" s="1"/>
      <c r="M34" s="1"/>
    </row>
    <row r="35" spans="1:13" ht="28.5" customHeight="1" x14ac:dyDescent="0.2">
      <c r="A35" s="460" t="s">
        <v>260</v>
      </c>
      <c r="B35" s="153" t="s">
        <v>263</v>
      </c>
      <c r="C35" s="129" t="s">
        <v>353</v>
      </c>
      <c r="D35" s="129" t="s">
        <v>75</v>
      </c>
      <c r="E35" s="129" t="s">
        <v>75</v>
      </c>
      <c r="F35" s="129" t="s">
        <v>75</v>
      </c>
      <c r="G35" s="129" t="s">
        <v>75</v>
      </c>
      <c r="H35" s="9"/>
      <c r="I35" s="9"/>
      <c r="J35" s="9"/>
      <c r="K35" s="9"/>
      <c r="L35" s="1"/>
      <c r="M35" s="1"/>
    </row>
    <row r="36" spans="1:13" ht="28.5" customHeight="1" x14ac:dyDescent="0.2">
      <c r="A36" s="461"/>
      <c r="B36" s="154" t="s">
        <v>264</v>
      </c>
      <c r="C36" s="133">
        <v>1</v>
      </c>
      <c r="D36" s="133">
        <v>0</v>
      </c>
      <c r="E36" s="133">
        <v>0</v>
      </c>
      <c r="F36" s="133">
        <v>0</v>
      </c>
      <c r="G36" s="133">
        <v>0</v>
      </c>
      <c r="H36" s="9"/>
      <c r="I36" s="9"/>
      <c r="J36" s="9"/>
      <c r="K36" s="9"/>
      <c r="L36" s="1"/>
      <c r="M36" s="1"/>
    </row>
    <row r="37" spans="1:13" ht="28.5" customHeight="1" x14ac:dyDescent="0.2">
      <c r="A37" s="462"/>
      <c r="B37" s="154" t="s">
        <v>265</v>
      </c>
      <c r="C37" s="129" t="s">
        <v>274</v>
      </c>
      <c r="D37" s="129" t="s">
        <v>75</v>
      </c>
      <c r="E37" s="129" t="s">
        <v>75</v>
      </c>
      <c r="F37" s="129" t="s">
        <v>75</v>
      </c>
      <c r="G37" s="129" t="s">
        <v>75</v>
      </c>
      <c r="H37" s="9"/>
      <c r="I37" s="9"/>
      <c r="J37" s="9"/>
      <c r="K37" s="9"/>
      <c r="L37" s="1"/>
      <c r="M37" s="1"/>
    </row>
    <row r="38" spans="1:13" ht="28.5" customHeight="1" x14ac:dyDescent="0.2">
      <c r="A38" s="462"/>
      <c r="B38" s="154" t="s">
        <v>264</v>
      </c>
      <c r="C38" s="133">
        <v>1</v>
      </c>
      <c r="D38" s="133">
        <v>0</v>
      </c>
      <c r="E38" s="133">
        <v>0</v>
      </c>
      <c r="F38" s="133">
        <v>0</v>
      </c>
      <c r="G38" s="133">
        <v>0</v>
      </c>
      <c r="H38" s="9"/>
      <c r="I38" s="9"/>
      <c r="J38" s="9"/>
      <c r="K38" s="9"/>
      <c r="L38" s="1"/>
      <c r="M38" s="1"/>
    </row>
    <row r="39" spans="1:13" ht="28.5" customHeight="1" x14ac:dyDescent="0.2">
      <c r="A39" s="461"/>
      <c r="B39" s="154" t="s">
        <v>266</v>
      </c>
      <c r="C39" s="129" t="s">
        <v>270</v>
      </c>
      <c r="D39" s="129" t="s">
        <v>75</v>
      </c>
      <c r="E39" s="129" t="s">
        <v>75</v>
      </c>
      <c r="F39" s="129" t="s">
        <v>75</v>
      </c>
      <c r="G39" s="129" t="s">
        <v>75</v>
      </c>
      <c r="H39" s="9"/>
      <c r="I39" s="9"/>
      <c r="J39" s="9"/>
      <c r="K39" s="9"/>
      <c r="L39" s="1"/>
      <c r="M39" s="1"/>
    </row>
    <row r="40" spans="1:13" ht="28.5" customHeight="1" x14ac:dyDescent="0.2">
      <c r="A40" s="463"/>
      <c r="B40" s="141" t="s">
        <v>264</v>
      </c>
      <c r="C40" s="133">
        <v>1</v>
      </c>
      <c r="D40" s="133">
        <v>0</v>
      </c>
      <c r="E40" s="133">
        <v>0</v>
      </c>
      <c r="F40" s="133">
        <v>0</v>
      </c>
      <c r="G40" s="133">
        <v>0</v>
      </c>
      <c r="H40" s="9"/>
      <c r="I40" s="9"/>
      <c r="J40" s="9"/>
      <c r="K40" s="9"/>
      <c r="L40" s="1"/>
      <c r="M40" s="1"/>
    </row>
    <row r="41" spans="1:13" ht="28.5" customHeight="1" x14ac:dyDescent="0.2">
      <c r="A41" s="464" t="s">
        <v>399</v>
      </c>
      <c r="B41" s="155" t="s">
        <v>263</v>
      </c>
      <c r="C41" s="129" t="s">
        <v>75</v>
      </c>
      <c r="D41" s="129" t="s">
        <v>75</v>
      </c>
      <c r="E41" s="129" t="s">
        <v>75</v>
      </c>
      <c r="F41" s="129" t="s">
        <v>75</v>
      </c>
      <c r="G41" s="129" t="s">
        <v>75</v>
      </c>
      <c r="H41" s="9"/>
      <c r="I41" s="9"/>
      <c r="J41" s="9"/>
      <c r="K41" s="9"/>
      <c r="L41" s="1"/>
      <c r="M41" s="1"/>
    </row>
    <row r="42" spans="1:13" ht="28.5" customHeight="1" x14ac:dyDescent="0.2">
      <c r="A42" s="465"/>
      <c r="B42" s="156" t="s">
        <v>264</v>
      </c>
      <c r="C42" s="133">
        <v>0</v>
      </c>
      <c r="D42" s="133">
        <v>0</v>
      </c>
      <c r="E42" s="133">
        <v>0</v>
      </c>
      <c r="F42" s="133">
        <v>0</v>
      </c>
      <c r="G42" s="133">
        <v>0</v>
      </c>
      <c r="H42" s="9"/>
      <c r="I42" s="9"/>
      <c r="J42" s="9"/>
      <c r="K42" s="9"/>
      <c r="L42" s="1"/>
      <c r="M42" s="1"/>
    </row>
    <row r="43" spans="1:13" ht="28.5" customHeight="1" x14ac:dyDescent="0.2">
      <c r="A43" s="465"/>
      <c r="B43" s="156" t="s">
        <v>265</v>
      </c>
      <c r="C43" s="129" t="s">
        <v>75</v>
      </c>
      <c r="D43" s="129" t="s">
        <v>75</v>
      </c>
      <c r="E43" s="129" t="s">
        <v>75</v>
      </c>
      <c r="F43" s="129" t="s">
        <v>75</v>
      </c>
      <c r="G43" s="129" t="s">
        <v>75</v>
      </c>
      <c r="H43" s="9"/>
      <c r="I43" s="9"/>
      <c r="J43" s="9"/>
      <c r="K43" s="9"/>
      <c r="L43" s="1"/>
      <c r="M43" s="1"/>
    </row>
    <row r="44" spans="1:13" ht="28.5" customHeight="1" x14ac:dyDescent="0.2">
      <c r="A44" s="465"/>
      <c r="B44" s="156" t="s">
        <v>264</v>
      </c>
      <c r="C44" s="133">
        <v>0</v>
      </c>
      <c r="D44" s="133">
        <v>0</v>
      </c>
      <c r="E44" s="133">
        <v>0</v>
      </c>
      <c r="F44" s="133">
        <v>0</v>
      </c>
      <c r="G44" s="133">
        <v>0</v>
      </c>
      <c r="H44" s="9"/>
      <c r="I44" s="9"/>
      <c r="J44" s="9"/>
      <c r="K44" s="9"/>
      <c r="L44" s="1"/>
      <c r="M44" s="1"/>
    </row>
    <row r="45" spans="1:13" ht="28.5" customHeight="1" x14ac:dyDescent="0.2">
      <c r="A45" s="465"/>
      <c r="B45" s="156" t="s">
        <v>266</v>
      </c>
      <c r="C45" s="129" t="s">
        <v>75</v>
      </c>
      <c r="D45" s="129" t="s">
        <v>75</v>
      </c>
      <c r="E45" s="129" t="s">
        <v>75</v>
      </c>
      <c r="F45" s="129" t="s">
        <v>75</v>
      </c>
      <c r="G45" s="129" t="s">
        <v>75</v>
      </c>
      <c r="H45" s="9"/>
      <c r="I45" s="9"/>
      <c r="J45" s="9"/>
      <c r="K45" s="9"/>
      <c r="L45" s="1"/>
      <c r="M45" s="1"/>
    </row>
    <row r="46" spans="1:13" ht="28.5" customHeight="1" thickBot="1" x14ac:dyDescent="0.25">
      <c r="A46" s="466"/>
      <c r="B46" s="169" t="s">
        <v>264</v>
      </c>
      <c r="C46" s="135">
        <v>0</v>
      </c>
      <c r="D46" s="135">
        <v>0</v>
      </c>
      <c r="E46" s="135">
        <v>0</v>
      </c>
      <c r="F46" s="135">
        <v>0</v>
      </c>
      <c r="G46" s="135">
        <v>0</v>
      </c>
      <c r="H46" s="9"/>
      <c r="I46" s="9"/>
      <c r="J46" s="9"/>
      <c r="K46" s="9"/>
      <c r="L46" s="1"/>
      <c r="M46" s="1"/>
    </row>
    <row r="47" spans="1:13" ht="28.5" customHeight="1" x14ac:dyDescent="0.2">
      <c r="A47" s="434" t="s">
        <v>280</v>
      </c>
      <c r="B47" s="435" t="s">
        <v>264</v>
      </c>
      <c r="C47" s="168"/>
      <c r="D47" s="168"/>
      <c r="E47" s="168"/>
      <c r="F47" s="168"/>
      <c r="G47" s="168"/>
      <c r="H47" s="9"/>
      <c r="I47" s="9"/>
      <c r="J47" s="9"/>
      <c r="K47" s="9"/>
      <c r="L47" s="1"/>
      <c r="M47" s="1"/>
    </row>
    <row r="48" spans="1:13" ht="41.1" customHeight="1" x14ac:dyDescent="0.2">
      <c r="A48" s="471" t="s">
        <v>281</v>
      </c>
      <c r="B48" s="157" t="s">
        <v>279</v>
      </c>
      <c r="C48" s="142" t="s">
        <v>129</v>
      </c>
      <c r="D48" s="142" t="s">
        <v>75</v>
      </c>
      <c r="E48" s="142" t="s">
        <v>75</v>
      </c>
      <c r="F48" s="142" t="s">
        <v>75</v>
      </c>
      <c r="G48" s="142" t="s">
        <v>75</v>
      </c>
      <c r="H48" s="9"/>
      <c r="I48" s="9"/>
      <c r="J48" s="9"/>
      <c r="K48" s="9"/>
      <c r="L48" s="1"/>
      <c r="M48" s="1"/>
    </row>
    <row r="49" spans="1:53" ht="44.45" customHeight="1" x14ac:dyDescent="0.2">
      <c r="A49" s="472"/>
      <c r="B49" s="158" t="s">
        <v>393</v>
      </c>
      <c r="C49" s="171">
        <v>10</v>
      </c>
      <c r="D49" s="171">
        <v>0</v>
      </c>
      <c r="E49" s="171">
        <v>0</v>
      </c>
      <c r="F49" s="171">
        <v>0</v>
      </c>
      <c r="G49" s="171">
        <v>0</v>
      </c>
      <c r="H49" s="9"/>
      <c r="I49" s="9"/>
      <c r="J49" s="9"/>
      <c r="K49" s="9"/>
      <c r="L49" s="1"/>
      <c r="M49" s="1"/>
    </row>
    <row r="50" spans="1:53" ht="35.1" customHeight="1" x14ac:dyDescent="0.2">
      <c r="A50" s="469" t="s">
        <v>282</v>
      </c>
      <c r="B50" s="160" t="s">
        <v>279</v>
      </c>
      <c r="C50" s="142" t="s">
        <v>75</v>
      </c>
      <c r="D50" s="142" t="s">
        <v>75</v>
      </c>
      <c r="E50" s="142" t="s">
        <v>75</v>
      </c>
      <c r="F50" s="142" t="s">
        <v>75</v>
      </c>
      <c r="G50" s="142" t="s">
        <v>75</v>
      </c>
      <c r="H50" s="9"/>
      <c r="I50" s="9"/>
      <c r="J50" s="9"/>
      <c r="K50" s="9"/>
      <c r="L50" s="1"/>
      <c r="M50" s="1"/>
    </row>
    <row r="51" spans="1:53" ht="48.95" customHeight="1" x14ac:dyDescent="0.2">
      <c r="A51" s="470"/>
      <c r="B51" s="161" t="s">
        <v>393</v>
      </c>
      <c r="C51" s="171">
        <v>0</v>
      </c>
      <c r="D51" s="171">
        <v>0</v>
      </c>
      <c r="E51" s="171">
        <v>0</v>
      </c>
      <c r="F51" s="171">
        <v>0</v>
      </c>
      <c r="G51" s="171">
        <v>0</v>
      </c>
      <c r="H51" s="9"/>
      <c r="I51" s="9"/>
      <c r="J51" s="9"/>
      <c r="K51" s="9"/>
      <c r="L51" s="1"/>
      <c r="M51" s="1"/>
    </row>
    <row r="52" spans="1:53" ht="35.1" customHeight="1" x14ac:dyDescent="0.2">
      <c r="A52" s="467" t="s">
        <v>283</v>
      </c>
      <c r="B52" s="163" t="s">
        <v>279</v>
      </c>
      <c r="C52" s="142" t="s">
        <v>75</v>
      </c>
      <c r="D52" s="142" t="s">
        <v>75</v>
      </c>
      <c r="E52" s="142" t="s">
        <v>75</v>
      </c>
      <c r="F52" s="142" t="s">
        <v>75</v>
      </c>
      <c r="G52" s="142" t="s">
        <v>75</v>
      </c>
      <c r="H52" s="9"/>
      <c r="I52" s="9"/>
      <c r="J52" s="9"/>
      <c r="K52" s="9"/>
      <c r="L52" s="1"/>
      <c r="M52" s="1"/>
    </row>
    <row r="53" spans="1:53" ht="45.95" customHeight="1" x14ac:dyDescent="0.2">
      <c r="A53" s="468"/>
      <c r="B53" s="164" t="s">
        <v>393</v>
      </c>
      <c r="C53" s="171">
        <v>0</v>
      </c>
      <c r="D53" s="171">
        <v>0</v>
      </c>
      <c r="E53" s="171">
        <v>0</v>
      </c>
      <c r="F53" s="171">
        <v>0</v>
      </c>
      <c r="G53" s="171">
        <v>0</v>
      </c>
      <c r="H53" s="9"/>
      <c r="I53" s="9"/>
      <c r="J53" s="9"/>
      <c r="K53" s="9"/>
      <c r="L53" s="1"/>
      <c r="M53" s="1"/>
    </row>
    <row r="54" spans="1:53" s="288" customFormat="1" ht="35.1" customHeight="1" x14ac:dyDescent="0.2">
      <c r="A54" s="485" t="s">
        <v>392</v>
      </c>
      <c r="B54" s="486" t="s">
        <v>264</v>
      </c>
      <c r="C54" s="287"/>
      <c r="D54" s="287"/>
      <c r="E54" s="287"/>
      <c r="F54" s="287"/>
      <c r="G54" s="287"/>
      <c r="H54" s="354"/>
      <c r="I54" s="354"/>
      <c r="J54" s="354"/>
      <c r="K54" s="354"/>
      <c r="L54" s="355"/>
      <c r="M54" s="355"/>
      <c r="N54" s="356"/>
      <c r="O54" s="356"/>
      <c r="P54" s="356"/>
      <c r="Q54" s="356"/>
      <c r="R54" s="356"/>
      <c r="S54" s="356"/>
      <c r="T54" s="356"/>
      <c r="U54" s="356"/>
      <c r="V54" s="356"/>
      <c r="W54" s="356"/>
      <c r="X54" s="356"/>
      <c r="Y54" s="356"/>
      <c r="Z54" s="356"/>
      <c r="AA54" s="356"/>
      <c r="AB54" s="356"/>
      <c r="AC54" s="356"/>
      <c r="AD54" s="356"/>
      <c r="AE54" s="356"/>
      <c r="AF54" s="356"/>
      <c r="AG54" s="356"/>
      <c r="AH54" s="356"/>
      <c r="AI54" s="356"/>
      <c r="AJ54" s="356"/>
      <c r="AK54" s="356"/>
      <c r="AL54" s="356"/>
      <c r="AM54" s="356"/>
      <c r="AN54" s="356"/>
      <c r="AO54" s="356"/>
      <c r="AP54" s="356"/>
      <c r="AQ54" s="356"/>
      <c r="AR54" s="356"/>
      <c r="AS54" s="356"/>
      <c r="AT54" s="356"/>
      <c r="AU54" s="356"/>
      <c r="AV54" s="356"/>
      <c r="AW54" s="356"/>
      <c r="AX54" s="356"/>
      <c r="AY54" s="356"/>
      <c r="AZ54" s="356"/>
      <c r="BA54" s="356"/>
    </row>
    <row r="55" spans="1:53" s="288" customFormat="1" ht="44.45" customHeight="1" x14ac:dyDescent="0.2">
      <c r="A55" s="471" t="s">
        <v>259</v>
      </c>
      <c r="B55" s="157" t="s">
        <v>355</v>
      </c>
      <c r="C55" s="289">
        <v>5</v>
      </c>
      <c r="D55" s="289">
        <v>0</v>
      </c>
      <c r="E55" s="289">
        <v>0</v>
      </c>
      <c r="F55" s="289">
        <v>0</v>
      </c>
      <c r="G55" s="289">
        <v>0</v>
      </c>
      <c r="H55" s="354"/>
      <c r="I55" s="354"/>
      <c r="J55" s="354"/>
      <c r="K55" s="354"/>
      <c r="L55" s="355"/>
      <c r="M55" s="355"/>
      <c r="N55" s="356"/>
      <c r="O55" s="356"/>
      <c r="P55" s="356"/>
      <c r="Q55" s="356"/>
      <c r="R55" s="356"/>
      <c r="S55" s="356"/>
      <c r="T55" s="356"/>
      <c r="U55" s="356"/>
      <c r="V55" s="356"/>
      <c r="W55" s="356"/>
      <c r="X55" s="356"/>
      <c r="Y55" s="356"/>
      <c r="Z55" s="356"/>
      <c r="AA55" s="356"/>
      <c r="AB55" s="356"/>
      <c r="AC55" s="356"/>
      <c r="AD55" s="356"/>
      <c r="AE55" s="356"/>
      <c r="AF55" s="356"/>
      <c r="AG55" s="356"/>
      <c r="AH55" s="356"/>
      <c r="AI55" s="356"/>
      <c r="AJ55" s="356"/>
      <c r="AK55" s="356"/>
      <c r="AL55" s="356"/>
      <c r="AM55" s="356"/>
      <c r="AN55" s="356"/>
      <c r="AO55" s="356"/>
      <c r="AP55" s="356"/>
      <c r="AQ55" s="356"/>
      <c r="AR55" s="356"/>
      <c r="AS55" s="356"/>
      <c r="AT55" s="356"/>
      <c r="AU55" s="356"/>
      <c r="AV55" s="356"/>
      <c r="AW55" s="356"/>
      <c r="AX55" s="356"/>
      <c r="AY55" s="356"/>
      <c r="AZ55" s="356"/>
      <c r="BA55" s="356"/>
    </row>
    <row r="56" spans="1:53" ht="51" customHeight="1" x14ac:dyDescent="0.2">
      <c r="A56" s="472"/>
      <c r="B56" s="159" t="s">
        <v>356</v>
      </c>
      <c r="C56" s="289">
        <v>0</v>
      </c>
      <c r="D56" s="289">
        <v>0</v>
      </c>
      <c r="E56" s="289">
        <v>0</v>
      </c>
      <c r="F56" s="289">
        <v>0</v>
      </c>
      <c r="G56" s="289">
        <v>0</v>
      </c>
      <c r="H56" s="9"/>
      <c r="I56" s="9"/>
      <c r="J56" s="9"/>
      <c r="K56" s="9"/>
      <c r="L56" s="1"/>
      <c r="M56" s="1"/>
    </row>
    <row r="57" spans="1:53" ht="43.5" customHeight="1" x14ac:dyDescent="0.2">
      <c r="A57" s="478" t="s">
        <v>260</v>
      </c>
      <c r="B57" s="165" t="s">
        <v>355</v>
      </c>
      <c r="C57" s="289">
        <v>0</v>
      </c>
      <c r="D57" s="289">
        <v>0</v>
      </c>
      <c r="E57" s="289">
        <v>0</v>
      </c>
      <c r="F57" s="289">
        <v>0</v>
      </c>
      <c r="G57" s="289">
        <v>0</v>
      </c>
      <c r="H57" s="9"/>
      <c r="I57" s="9"/>
      <c r="J57" s="9"/>
      <c r="K57" s="9"/>
      <c r="L57" s="1"/>
      <c r="M57" s="1"/>
    </row>
    <row r="58" spans="1:53" ht="43.5" customHeight="1" x14ac:dyDescent="0.2">
      <c r="A58" s="470"/>
      <c r="B58" s="162" t="s">
        <v>356</v>
      </c>
      <c r="C58" s="289">
        <v>0</v>
      </c>
      <c r="D58" s="289">
        <v>0</v>
      </c>
      <c r="E58" s="289">
        <v>0</v>
      </c>
      <c r="F58" s="289">
        <v>0</v>
      </c>
      <c r="G58" s="289">
        <v>0</v>
      </c>
      <c r="H58" s="9"/>
      <c r="I58" s="9"/>
      <c r="J58" s="9"/>
      <c r="K58" s="9"/>
      <c r="L58" s="1"/>
      <c r="M58" s="1"/>
    </row>
    <row r="59" spans="1:53" ht="42.95" customHeight="1" x14ac:dyDescent="0.2">
      <c r="A59" s="467" t="s">
        <v>399</v>
      </c>
      <c r="B59" s="166" t="s">
        <v>355</v>
      </c>
      <c r="C59" s="289">
        <v>0</v>
      </c>
      <c r="D59" s="289">
        <v>0</v>
      </c>
      <c r="E59" s="289">
        <v>0</v>
      </c>
      <c r="F59" s="289">
        <v>0</v>
      </c>
      <c r="G59" s="289">
        <v>0</v>
      </c>
      <c r="H59" s="9"/>
      <c r="I59" s="9"/>
      <c r="J59" s="9"/>
      <c r="K59" s="9"/>
      <c r="L59" s="1"/>
      <c r="M59" s="1"/>
    </row>
    <row r="60" spans="1:53" ht="45" customHeight="1" x14ac:dyDescent="0.2">
      <c r="A60" s="468"/>
      <c r="B60" s="167" t="s">
        <v>356</v>
      </c>
      <c r="C60" s="289">
        <v>0</v>
      </c>
      <c r="D60" s="289">
        <v>0</v>
      </c>
      <c r="E60" s="289">
        <v>0</v>
      </c>
      <c r="F60" s="289">
        <v>0</v>
      </c>
      <c r="G60" s="289">
        <v>0</v>
      </c>
      <c r="H60" s="9"/>
      <c r="I60" s="9"/>
      <c r="J60" s="9"/>
      <c r="K60" s="9"/>
      <c r="L60" s="1"/>
      <c r="M60" s="1"/>
    </row>
    <row r="61" spans="1:53" ht="44.1" customHeight="1" x14ac:dyDescent="0.2">
      <c r="A61" s="286"/>
      <c r="B61" s="358" t="s">
        <v>413</v>
      </c>
      <c r="C61" s="357" t="s">
        <v>419</v>
      </c>
      <c r="D61" s="357"/>
      <c r="E61" s="357"/>
      <c r="F61" s="357"/>
      <c r="G61" s="357"/>
      <c r="H61" s="9"/>
      <c r="I61" s="9"/>
      <c r="J61" s="9"/>
      <c r="K61" s="9"/>
      <c r="L61" s="1"/>
      <c r="M61" s="1"/>
    </row>
    <row r="62" spans="1:53" ht="45.95" customHeight="1" x14ac:dyDescent="0.2">
      <c r="A62" s="286"/>
      <c r="B62" s="353" t="s">
        <v>420</v>
      </c>
      <c r="C62" s="373">
        <v>0</v>
      </c>
      <c r="D62" s="373">
        <v>0</v>
      </c>
      <c r="E62" s="373">
        <v>0</v>
      </c>
      <c r="F62" s="373">
        <v>0</v>
      </c>
      <c r="G62" s="373">
        <v>0</v>
      </c>
      <c r="H62" s="9"/>
      <c r="I62" s="9"/>
      <c r="J62" s="9"/>
      <c r="K62" s="9"/>
      <c r="L62" s="1"/>
      <c r="M62" s="1"/>
    </row>
    <row r="63" spans="1:53" s="294" customFormat="1" ht="45.95" customHeight="1" thickBot="1" x14ac:dyDescent="0.25">
      <c r="A63" s="278" t="s">
        <v>344</v>
      </c>
      <c r="B63" s="290" t="s">
        <v>383</v>
      </c>
      <c r="C63" s="291">
        <v>1</v>
      </c>
      <c r="D63" s="291">
        <v>0</v>
      </c>
      <c r="E63" s="291">
        <v>0</v>
      </c>
      <c r="F63" s="291">
        <v>0</v>
      </c>
      <c r="G63" s="291"/>
      <c r="H63" s="292"/>
      <c r="I63" s="292"/>
      <c r="J63" s="292"/>
      <c r="K63" s="292"/>
      <c r="L63" s="293"/>
      <c r="M63" s="293"/>
    </row>
    <row r="64" spans="1:53" ht="28.5" customHeight="1" x14ac:dyDescent="0.2">
      <c r="A64" s="474" t="s">
        <v>284</v>
      </c>
      <c r="B64" s="475" t="s">
        <v>264</v>
      </c>
      <c r="C64" s="172"/>
      <c r="D64" s="172"/>
      <c r="E64" s="172"/>
      <c r="F64" s="172"/>
      <c r="G64" s="172"/>
      <c r="H64" s="9"/>
      <c r="I64" s="9"/>
      <c r="J64" s="9"/>
      <c r="K64" s="9"/>
      <c r="L64" s="1"/>
      <c r="M64" s="1"/>
    </row>
    <row r="65" spans="1:15" ht="28.5" customHeight="1" x14ac:dyDescent="0.2">
      <c r="A65" s="476" t="s">
        <v>422</v>
      </c>
      <c r="B65" s="477"/>
      <c r="C65" s="144">
        <v>0</v>
      </c>
      <c r="D65" s="144">
        <v>0</v>
      </c>
      <c r="E65" s="144">
        <v>0</v>
      </c>
      <c r="F65" s="144">
        <v>0</v>
      </c>
      <c r="G65" s="144">
        <v>0</v>
      </c>
      <c r="H65" s="9"/>
      <c r="I65" s="9"/>
      <c r="J65" s="9"/>
      <c r="K65" s="9"/>
      <c r="L65" s="1"/>
      <c r="M65" s="1"/>
    </row>
    <row r="66" spans="1:15" ht="28.5" customHeight="1" thickBot="1" x14ac:dyDescent="0.25">
      <c r="A66" s="476" t="s">
        <v>423</v>
      </c>
      <c r="B66" s="477"/>
      <c r="C66" s="144">
        <v>0</v>
      </c>
      <c r="D66" s="144">
        <v>0</v>
      </c>
      <c r="E66" s="144">
        <v>0</v>
      </c>
      <c r="F66" s="144">
        <v>0</v>
      </c>
      <c r="G66" s="144">
        <v>0</v>
      </c>
      <c r="H66" s="9"/>
      <c r="I66" s="9"/>
      <c r="J66" s="9"/>
      <c r="K66" s="9"/>
      <c r="L66" s="1"/>
      <c r="M66" s="1"/>
    </row>
    <row r="67" spans="1:15" ht="28.5" customHeight="1" x14ac:dyDescent="0.2">
      <c r="A67" s="392" t="s">
        <v>394</v>
      </c>
      <c r="B67" s="393" t="s">
        <v>264</v>
      </c>
      <c r="C67" s="303"/>
      <c r="D67" s="303"/>
      <c r="E67" s="303"/>
      <c r="F67" s="303"/>
      <c r="G67" s="303"/>
      <c r="H67" s="9"/>
      <c r="I67" s="9"/>
      <c r="J67" s="9"/>
      <c r="K67" s="9"/>
      <c r="L67" s="1"/>
      <c r="M67" s="1"/>
    </row>
    <row r="68" spans="1:15" ht="28.5" customHeight="1" x14ac:dyDescent="0.2">
      <c r="A68" s="302"/>
      <c r="B68" s="302" t="s">
        <v>395</v>
      </c>
      <c r="C68" s="233" t="s">
        <v>74</v>
      </c>
      <c r="D68" s="233" t="s">
        <v>74</v>
      </c>
      <c r="E68" s="233"/>
      <c r="F68" s="233"/>
      <c r="G68" s="233"/>
      <c r="H68" s="9"/>
      <c r="I68" s="9"/>
      <c r="J68" s="9"/>
      <c r="K68" s="9"/>
      <c r="L68" s="1"/>
      <c r="M68" s="1"/>
    </row>
    <row r="69" spans="1:15" ht="28.5" customHeight="1" thickBot="1" x14ac:dyDescent="0.25">
      <c r="A69" s="35"/>
      <c r="B69" s="36"/>
      <c r="C69" s="37"/>
      <c r="D69" s="37"/>
      <c r="E69" s="37"/>
      <c r="F69" s="37"/>
      <c r="G69" s="37"/>
      <c r="H69" s="297"/>
      <c r="I69" s="297"/>
      <c r="J69" s="9"/>
      <c r="K69" s="9"/>
      <c r="L69" s="9"/>
      <c r="M69" s="9"/>
      <c r="N69" s="1"/>
      <c r="O69" s="1"/>
    </row>
    <row r="70" spans="1:15" ht="32.1" customHeight="1" x14ac:dyDescent="0.2">
      <c r="A70" s="473" t="s">
        <v>36</v>
      </c>
      <c r="B70" s="384"/>
      <c r="C70" s="38"/>
      <c r="D70" s="39"/>
      <c r="E70" s="39"/>
      <c r="F70" s="39"/>
      <c r="G70" s="39"/>
      <c r="H70" s="9"/>
      <c r="I70" s="9"/>
      <c r="J70" s="9"/>
      <c r="K70" s="1"/>
      <c r="L70" s="1"/>
    </row>
    <row r="71" spans="1:15" ht="21.75" customHeight="1" x14ac:dyDescent="0.2">
      <c r="A71" s="418" t="s">
        <v>299</v>
      </c>
      <c r="B71" s="419"/>
      <c r="C71" s="187">
        <f>C5</f>
        <v>2</v>
      </c>
      <c r="D71" s="187">
        <f>D5</f>
        <v>0</v>
      </c>
      <c r="E71" s="187">
        <f>E5</f>
        <v>0</v>
      </c>
      <c r="F71" s="187">
        <f>F5</f>
        <v>0</v>
      </c>
      <c r="G71" s="187">
        <f>G5</f>
        <v>0</v>
      </c>
      <c r="H71" s="9"/>
      <c r="I71" s="9"/>
      <c r="J71" s="9"/>
      <c r="K71" s="1"/>
      <c r="L71" s="1"/>
    </row>
    <row r="72" spans="1:15" ht="21.75" customHeight="1" thickBot="1" x14ac:dyDescent="0.25">
      <c r="A72" s="418" t="s">
        <v>255</v>
      </c>
      <c r="B72" s="419"/>
      <c r="C72" s="174">
        <f>IFERROR(IF(C9&gt;0,C7*2/(C7+C7+C8+C9),C7/(C7+C8)),"0,0%")</f>
        <v>0.2</v>
      </c>
      <c r="D72" s="174" t="str">
        <f>IFERROR(IF(D9&gt;0,D7*2/(D7+D7+D8+D9),D7/(D7+D8)),"0,0%")</f>
        <v>0,0%</v>
      </c>
      <c r="E72" s="174" t="str">
        <f>IFERROR(IF(E9&gt;0,E7*2/(E7+E7+E8+E9),E7/(E7+E8)),"0,0%")</f>
        <v>0,0%</v>
      </c>
      <c r="F72" s="174" t="str">
        <f>IFERROR(IF(F9&gt;0,F7*2/(F7+F7+F8+F9),F7/(F7+F8)),"0,0%")</f>
        <v>0,0%</v>
      </c>
      <c r="G72" s="174" t="str">
        <f>IFERROR(IF(G9&gt;0,G7*2/(G7+G7+G8+G9),G7/(G7+G8)),"0,0%")</f>
        <v>0,0%</v>
      </c>
      <c r="H72" s="203"/>
      <c r="I72" s="204"/>
      <c r="J72" s="9"/>
      <c r="K72" s="9"/>
      <c r="L72" s="9"/>
      <c r="M72" s="9"/>
      <c r="N72" s="1"/>
      <c r="O72" s="1"/>
    </row>
    <row r="73" spans="1:15" s="183" customFormat="1" ht="21.75" customHeight="1" thickBot="1" x14ac:dyDescent="0.25">
      <c r="A73" s="436" t="s">
        <v>310</v>
      </c>
      <c r="B73" s="437"/>
      <c r="C73" s="207">
        <f>C72*C71</f>
        <v>0.4</v>
      </c>
      <c r="D73" s="207">
        <f t="shared" ref="D73:G73" si="0">D72*D71</f>
        <v>0</v>
      </c>
      <c r="E73" s="207">
        <f t="shared" si="0"/>
        <v>0</v>
      </c>
      <c r="F73" s="207">
        <f t="shared" si="0"/>
        <v>0</v>
      </c>
      <c r="G73" s="207">
        <f t="shared" si="0"/>
        <v>0</v>
      </c>
      <c r="H73" s="210" t="s">
        <v>300</v>
      </c>
      <c r="I73" s="202">
        <f>SUM(C71:G71)</f>
        <v>2</v>
      </c>
      <c r="J73" s="181"/>
      <c r="L73" s="181"/>
      <c r="M73" s="181"/>
      <c r="N73" s="182"/>
      <c r="O73" s="182"/>
    </row>
    <row r="74" spans="1:15" s="183" customFormat="1" ht="21.75" customHeight="1" thickBot="1" x14ac:dyDescent="0.25">
      <c r="A74" s="412" t="s">
        <v>256</v>
      </c>
      <c r="B74" s="413"/>
      <c r="C74" s="175">
        <f>IFERROR(IF(C9&gt;0,C8/(C7+C7+C8+C9),C8/(C7+C8)),"0,0%")</f>
        <v>0.8</v>
      </c>
      <c r="D74" s="175" t="str">
        <f>IFERROR(IF(D9&gt;0,D8/(D7+D7+D8+D9),D8/(D7+D8)),"0,0%")</f>
        <v>0,0%</v>
      </c>
      <c r="E74" s="175" t="str">
        <f>IFERROR(IF(E9&gt;0,E8/(E7+E7+E8+E9),E8/(E7+E8)),"0,0%")</f>
        <v>0,0%</v>
      </c>
      <c r="F74" s="175" t="str">
        <f>IFERROR(IF(F9&gt;0,F8/(F7+F7+F8+F9),F8/(F7+F8)),"0,0%")</f>
        <v>0,0%</v>
      </c>
      <c r="G74" s="175" t="str">
        <f>IFERROR(IF(G9&gt;0,G8/(G7+G7+G8+G9),G8/(G7+G8)),"0,0%")</f>
        <v>0,0%</v>
      </c>
      <c r="H74" s="210" t="s">
        <v>311</v>
      </c>
      <c r="I74" s="208">
        <f>SUM(C73:G73)/I73</f>
        <v>0.2</v>
      </c>
      <c r="J74" s="181"/>
      <c r="L74" s="181"/>
      <c r="M74" s="181"/>
      <c r="N74" s="182"/>
      <c r="O74" s="182"/>
    </row>
    <row r="75" spans="1:15" s="183" customFormat="1" ht="21.75" customHeight="1" thickBot="1" x14ac:dyDescent="0.25">
      <c r="A75" s="412" t="s">
        <v>291</v>
      </c>
      <c r="B75" s="413"/>
      <c r="C75" s="184">
        <f>IF(C20=Oui,C74*(1-LARGEUR_PASSAGE_ROUE/C8),C74)</f>
        <v>0.48</v>
      </c>
      <c r="D75" s="184" t="str">
        <f>IF(D20=Oui,D74*(1-LARGEUR_PASSAGE_ROUE/D8),D74)</f>
        <v>0,0%</v>
      </c>
      <c r="E75" s="184" t="str">
        <f>IF(E20=Oui,E74*(1-LARGEUR_PASSAGE_ROUE/E8),E74)</f>
        <v>0,0%</v>
      </c>
      <c r="F75" s="184" t="str">
        <f>IF(F20=Oui,F74*(1-LARGEUR_PASSAGE_ROUE/F8),F74)</f>
        <v>0,0%</v>
      </c>
      <c r="G75" s="184" t="str">
        <f>IF(G20=Oui,G74*(1-LARGEUR_PASSAGE_ROUE/G8),G74)</f>
        <v>0,0%</v>
      </c>
      <c r="H75" s="191"/>
      <c r="I75" s="192"/>
      <c r="J75" s="181"/>
      <c r="L75" s="181"/>
      <c r="M75" s="181"/>
      <c r="N75" s="182"/>
      <c r="O75" s="182"/>
    </row>
    <row r="76" spans="1:15" s="183" customFormat="1" ht="21.75" customHeight="1" x14ac:dyDescent="0.2">
      <c r="A76" s="412" t="s">
        <v>403</v>
      </c>
      <c r="B76" s="413"/>
      <c r="C76" s="207">
        <f>C74*C71</f>
        <v>1.6</v>
      </c>
      <c r="D76" s="207">
        <f t="shared" ref="D76:G76" si="1">D74*D71</f>
        <v>0</v>
      </c>
      <c r="E76" s="207">
        <f t="shared" si="1"/>
        <v>0</v>
      </c>
      <c r="F76" s="207">
        <f t="shared" si="1"/>
        <v>0</v>
      </c>
      <c r="G76" s="207">
        <f t="shared" si="1"/>
        <v>0</v>
      </c>
      <c r="H76" s="402" t="s">
        <v>302</v>
      </c>
      <c r="I76" s="403"/>
      <c r="J76" s="181"/>
      <c r="K76" s="9"/>
      <c r="L76" s="181"/>
      <c r="M76" s="181"/>
      <c r="N76" s="182"/>
      <c r="O76" s="182"/>
    </row>
    <row r="77" spans="1:15" s="183" customFormat="1" ht="34.5" customHeight="1" x14ac:dyDescent="0.2">
      <c r="A77" s="412" t="s">
        <v>257</v>
      </c>
      <c r="B77" s="413"/>
      <c r="C77" s="184">
        <f>IFERROR(C9/(C7+C7+C8+C9),"0,0%")</f>
        <v>0</v>
      </c>
      <c r="D77" s="184" t="str">
        <f>IFERROR(D9/(D7+D7+D8+D9),"0,0%")</f>
        <v>0,0%</v>
      </c>
      <c r="E77" s="184" t="str">
        <f>IFERROR(E9/(E7+E7+E8+E9),"0,0%")</f>
        <v>0,0%</v>
      </c>
      <c r="F77" s="184" t="str">
        <f>IFERROR(F9/(F7+F7+F8+F9),"0,0%")</f>
        <v>0,0%</v>
      </c>
      <c r="G77" s="184" t="str">
        <f>IFERROR(G9/(G7+G7+G8+G9),"0,0%")</f>
        <v>0,0%</v>
      </c>
      <c r="H77" s="209" t="s">
        <v>329</v>
      </c>
      <c r="I77" s="314">
        <f>SUM(C82:G82)</f>
        <v>13.333333333333334</v>
      </c>
      <c r="J77" s="181"/>
      <c r="K77" s="9"/>
      <c r="L77" s="181"/>
      <c r="M77" s="181"/>
      <c r="N77" s="182"/>
      <c r="O77" s="182"/>
    </row>
    <row r="78" spans="1:15" s="250" customFormat="1" ht="21.75" customHeight="1" x14ac:dyDescent="0.2">
      <c r="A78" s="438" t="s">
        <v>292</v>
      </c>
      <c r="B78" s="439"/>
      <c r="C78" s="176">
        <f>IF(C25=Oui,C77*(1-LARGEUR_PASSAGE_ROUE/C9),C77)</f>
        <v>0</v>
      </c>
      <c r="D78" s="176" t="str">
        <f>IF(D25=Oui,D77*(1-LARGEUR_PASSAGE_ROUE/D9),D77)</f>
        <v>0,0%</v>
      </c>
      <c r="E78" s="176" t="str">
        <f>IF(E25=Oui,E77*(1-LARGEUR_PASSAGE_ROUE/E9),E77)</f>
        <v>0,0%</v>
      </c>
      <c r="F78" s="176" t="str">
        <f>IF(F25=Oui,F77*(1-LARGEUR_PASSAGE_ROUE/F9),F77)</f>
        <v>0,0%</v>
      </c>
      <c r="G78" s="176" t="str">
        <f>IF(G25=Oui,G77*(1-LARGEUR_PASSAGE_ROUE/G9),G77)</f>
        <v>0,0%</v>
      </c>
      <c r="H78" s="239"/>
      <c r="I78" s="240"/>
      <c r="J78" s="248"/>
      <c r="K78" s="245"/>
      <c r="L78" s="248"/>
      <c r="M78" s="248"/>
      <c r="N78" s="249"/>
      <c r="O78" s="249"/>
    </row>
    <row r="79" spans="1:15" s="247" customFormat="1" ht="21.75" customHeight="1" x14ac:dyDescent="0.2">
      <c r="A79" s="412" t="s">
        <v>404</v>
      </c>
      <c r="B79" s="413"/>
      <c r="C79" s="207">
        <f>C77*C71</f>
        <v>0</v>
      </c>
      <c r="D79" s="207">
        <f t="shared" ref="D79:G79" si="2">D77*D71</f>
        <v>0</v>
      </c>
      <c r="E79" s="207">
        <f t="shared" si="2"/>
        <v>0</v>
      </c>
      <c r="F79" s="207">
        <f t="shared" si="2"/>
        <v>0</v>
      </c>
      <c r="G79" s="207">
        <f t="shared" si="2"/>
        <v>0</v>
      </c>
      <c r="H79" s="410" t="s">
        <v>38</v>
      </c>
      <c r="I79" s="411"/>
      <c r="J79" s="245"/>
      <c r="K79" s="245"/>
      <c r="L79" s="245"/>
      <c r="M79" s="245"/>
      <c r="N79" s="246"/>
      <c r="O79" s="246"/>
    </row>
    <row r="80" spans="1:15" s="242" customFormat="1" ht="23.45" customHeight="1" x14ac:dyDescent="0.2">
      <c r="A80" s="243"/>
      <c r="B80" s="244" t="s">
        <v>330</v>
      </c>
      <c r="C80" s="265">
        <f>IFERROR(100*C12/C11,"-")</f>
        <v>13.333333333333334</v>
      </c>
      <c r="D80" s="265" t="str">
        <f>IFERROR(100*D12/D11,"-")</f>
        <v>-</v>
      </c>
      <c r="E80" s="265" t="str">
        <f>IFERROR(100*E12/E11,"-")</f>
        <v>-</v>
      </c>
      <c r="F80" s="265" t="str">
        <f>IFERROR(100*F12/F11,"-")</f>
        <v>-</v>
      </c>
      <c r="G80" s="265" t="str">
        <f>IFERROR(100*G12/G11,"-")</f>
        <v>-</v>
      </c>
      <c r="H80" s="195" t="s">
        <v>39</v>
      </c>
      <c r="I80" s="196">
        <f>SUM(C87:G87)</f>
        <v>0.52109589041095894</v>
      </c>
      <c r="J80" s="238"/>
      <c r="K80" s="238"/>
      <c r="L80" s="238"/>
      <c r="M80" s="238"/>
      <c r="N80" s="241"/>
      <c r="O80" s="241"/>
    </row>
    <row r="81" spans="1:15" s="235" customFormat="1" ht="21.75" customHeight="1" thickBot="1" x14ac:dyDescent="0.25">
      <c r="A81" s="243"/>
      <c r="B81" s="244" t="s">
        <v>331</v>
      </c>
      <c r="C81" s="265">
        <f>IF(OR(ISBLANK(C11),ISBLANK(C12),C11=0,C12=0),0,C5)</f>
        <v>2</v>
      </c>
      <c r="D81" s="265">
        <f>IF(OR(ISBLANK(D11),ISBLANK(D12),D11=0,D12=0),0,D5)</f>
        <v>0</v>
      </c>
      <c r="E81" s="265">
        <f>IF(OR(ISBLANK(E11),ISBLANK(E12),E11=0,E12=0),0,E5)</f>
        <v>0</v>
      </c>
      <c r="F81" s="265">
        <f>IF(OR(ISBLANK(F11),ISBLANK(F12),F11=0,F12=0),0,F5)</f>
        <v>0</v>
      </c>
      <c r="G81" s="265">
        <f>IF(OR(ISBLANK(G11),ISBLANK(G12),G11=0,G12=0),0,G5)</f>
        <v>0</v>
      </c>
      <c r="H81" s="197" t="s">
        <v>40</v>
      </c>
      <c r="I81" s="198">
        <f>SUM(C87:G87)</f>
        <v>0.52109589041095894</v>
      </c>
      <c r="J81" s="9"/>
      <c r="K81" s="9"/>
      <c r="L81" s="9"/>
      <c r="M81" s="9"/>
      <c r="N81" s="234"/>
      <c r="O81" s="234"/>
    </row>
    <row r="82" spans="1:15" ht="21.75" customHeight="1" thickBot="1" x14ac:dyDescent="0.25">
      <c r="A82" s="236"/>
      <c r="B82" s="237" t="s">
        <v>332</v>
      </c>
      <c r="C82" s="275">
        <f>IFERROR(C80*C71/SUM($C$81:$G$81),"-")</f>
        <v>13.333333333333334</v>
      </c>
      <c r="D82" s="275" t="str">
        <f>IFERROR(D80*D71/SUM($C$81:$G$81),"-")</f>
        <v>-</v>
      </c>
      <c r="E82" s="275" t="str">
        <f>IFERROR(E80*E71/SUM($C$81:$G$81),"-")</f>
        <v>-</v>
      </c>
      <c r="F82" s="275" t="str">
        <f>IFERROR(F80*F71/SUM($C$81:$G$81),"-")</f>
        <v>-</v>
      </c>
      <c r="G82" s="275" t="str">
        <f>IFERROR(G80*G71/SUM($C$81:$G$81),"-")</f>
        <v>-</v>
      </c>
      <c r="H82" s="194"/>
      <c r="I82" s="199"/>
      <c r="J82" s="9"/>
      <c r="K82" s="9"/>
      <c r="L82" s="9"/>
      <c r="M82" s="9"/>
      <c r="N82" s="1"/>
      <c r="O82" s="1"/>
    </row>
    <row r="83" spans="1:15" ht="21.75" customHeight="1" x14ac:dyDescent="0.2">
      <c r="A83" s="398" t="s">
        <v>287</v>
      </c>
      <c r="B83" s="399"/>
      <c r="C83" s="189">
        <f>(365-C15)/365</f>
        <v>0.86301369863013699</v>
      </c>
      <c r="D83" s="189">
        <f>(365-D15)/365</f>
        <v>1</v>
      </c>
      <c r="E83" s="189">
        <f>(365-E15)/365</f>
        <v>1</v>
      </c>
      <c r="F83" s="189">
        <f>(365-F15)/365</f>
        <v>1</v>
      </c>
      <c r="G83" s="189">
        <f>(365-G15)/365</f>
        <v>1</v>
      </c>
      <c r="H83" s="408" t="s">
        <v>304</v>
      </c>
      <c r="I83" s="409"/>
      <c r="J83" s="9"/>
      <c r="K83" s="9"/>
      <c r="L83" s="9"/>
      <c r="M83" s="9"/>
      <c r="N83" s="1"/>
      <c r="O83" s="1"/>
    </row>
    <row r="84" spans="1:15" ht="21.75" customHeight="1" x14ac:dyDescent="0.2">
      <c r="A84" s="414" t="s">
        <v>297</v>
      </c>
      <c r="B84" s="415"/>
      <c r="C84" s="177">
        <f>IF(C20=Oui,(365-C19)*(1-LARGEUR_PASSAGE_ROUE/C8),(365-C19))/365</f>
        <v>0.43561643835616437</v>
      </c>
      <c r="D84" s="177">
        <f>IF(D20=Oui,(365-D19)*(1-LARGEUR_PASSAGE_ROUE/D8),(365-D19))/365</f>
        <v>1</v>
      </c>
      <c r="E84" s="177">
        <f>IF(E20=Oui,(365-E19)*(1-LARGEUR_PASSAGE_ROUE/E8),(365-E19))/365</f>
        <v>1</v>
      </c>
      <c r="F84" s="177">
        <f>IF(F20=Oui,(365-F19)*(1-LARGEUR_PASSAGE_ROUE/F8),(365-F19))/365</f>
        <v>1</v>
      </c>
      <c r="G84" s="177">
        <f>IF(G20=Oui,(365-G19)*(1-LARGEUR_PASSAGE_ROUE/G8),(365-G19))/365</f>
        <v>1</v>
      </c>
      <c r="H84" s="193" t="s">
        <v>349</v>
      </c>
      <c r="I84" s="273">
        <f>SUM(C89:G89)</f>
        <v>6</v>
      </c>
      <c r="J84" s="9"/>
      <c r="K84" s="9"/>
      <c r="L84" s="9"/>
      <c r="M84" s="9"/>
      <c r="N84" s="1"/>
      <c r="O84" s="1"/>
    </row>
    <row r="85" spans="1:15" ht="24.75" customHeight="1" x14ac:dyDescent="0.2">
      <c r="A85" s="414" t="s">
        <v>298</v>
      </c>
      <c r="B85" s="415"/>
      <c r="C85" s="177">
        <f>IF(C25=Oui,(365-C24)*(1-LARGEUR_PASSAGE_ROUE/C9),(365-C24))/365</f>
        <v>1</v>
      </c>
      <c r="D85" s="177">
        <f>IF(D25=Oui,(365-D24)*(1-LARGEUR_PASSAGE_ROUE/D9),(365-D24))/365</f>
        <v>1</v>
      </c>
      <c r="E85" s="177">
        <f>IF(E25=Oui,(365-E24)*(1-LARGEUR_PASSAGE_ROUE/E9),(365-E24))/365</f>
        <v>1</v>
      </c>
      <c r="F85" s="177">
        <f>IF(F25=Oui,(365-F24)*(1-LARGEUR_PASSAGE_ROUE/F9),(365-F24))/365</f>
        <v>1</v>
      </c>
      <c r="G85" s="177">
        <f>IF(G25=Oui,(365-G24)*(1-LARGEUR_PASSAGE_ROUE/G9),(365-G24))/365</f>
        <v>1</v>
      </c>
      <c r="H85" s="193" t="s">
        <v>350</v>
      </c>
      <c r="I85" s="273">
        <f>SUM(C93:G93)</f>
        <v>7.6157357096283436</v>
      </c>
      <c r="J85" s="9"/>
      <c r="K85" s="9"/>
      <c r="L85" s="9"/>
      <c r="M85" s="9"/>
      <c r="N85" s="1"/>
      <c r="O85" s="1"/>
    </row>
    <row r="86" spans="1:15" ht="21.75" customHeight="1" thickBot="1" x14ac:dyDescent="0.25">
      <c r="A86" s="416" t="s">
        <v>303</v>
      </c>
      <c r="B86" s="417"/>
      <c r="C86" s="188">
        <f>C83*C72+C84*C74+C85*C77</f>
        <v>0.52109589041095894</v>
      </c>
      <c r="D86" s="188">
        <f t="shared" ref="D86:G86" si="3">D83*D72+D84*D74+D85*D77</f>
        <v>0</v>
      </c>
      <c r="E86" s="188">
        <f t="shared" si="3"/>
        <v>0</v>
      </c>
      <c r="F86" s="188">
        <f t="shared" si="3"/>
        <v>0</v>
      </c>
      <c r="G86" s="188">
        <f t="shared" si="3"/>
        <v>0</v>
      </c>
      <c r="H86" s="194"/>
      <c r="I86" s="199"/>
      <c r="J86" s="9"/>
      <c r="K86" s="9"/>
      <c r="L86" s="9"/>
      <c r="M86" s="9"/>
      <c r="N86" s="1"/>
      <c r="O86" s="1"/>
    </row>
    <row r="87" spans="1:15" ht="21.75" customHeight="1" x14ac:dyDescent="0.2">
      <c r="A87" s="449" t="s">
        <v>343</v>
      </c>
      <c r="B87" s="450"/>
      <c r="C87" s="272">
        <f>C86*(C71/SUM($C$71:$G$71))</f>
        <v>0.52109589041095894</v>
      </c>
      <c r="D87" s="272">
        <f>D86*(D71/SUM($C$71:$G$71))</f>
        <v>0</v>
      </c>
      <c r="E87" s="272">
        <f>E86*(E71/SUM($C$71:$G$71))</f>
        <v>0</v>
      </c>
      <c r="F87" s="272">
        <f>F86*(F71/SUM($C$71:$G$71))</f>
        <v>0</v>
      </c>
      <c r="G87" s="272">
        <f>G86*(G71/SUM($C$71:$G$71))</f>
        <v>0</v>
      </c>
      <c r="H87" s="406" t="s">
        <v>307</v>
      </c>
      <c r="I87" s="407"/>
      <c r="J87" s="9"/>
      <c r="K87" s="9"/>
      <c r="L87" s="9"/>
      <c r="M87" s="9"/>
      <c r="N87" s="1"/>
      <c r="O87" s="1"/>
    </row>
    <row r="88" spans="1:15" s="183" customFormat="1" ht="21.75" customHeight="1" thickBot="1" x14ac:dyDescent="0.25">
      <c r="A88" s="418" t="s">
        <v>301</v>
      </c>
      <c r="B88" s="419"/>
      <c r="C88" s="269">
        <f>VLOOKUP(C29,NOTE_IMPACT_RANG,2,FALSE)*C30+VLOOKUP(C31,NOTE_IMPACT_RANG,2,FALSE)*C32+VLOOKUP(C33,NOTE_IMPACT_RANG,2,FALSE)*C34</f>
        <v>6</v>
      </c>
      <c r="D88" s="269">
        <f>VLOOKUP(D29,NOTE_IMPACT_RANG,2,FALSE)*D30+VLOOKUP(D31,NOTE_IMPACT_RANG,2,FALSE)*D32+VLOOKUP(D33,NOTE_IMPACT_RANG,2,FALSE)*D34</f>
        <v>0</v>
      </c>
      <c r="E88" s="269">
        <f>VLOOKUP(E29,NOTE_IMPACT_RANG,2,FALSE)*E30+VLOOKUP(E31,NOTE_IMPACT_RANG,2,FALSE)*E32+VLOOKUP(E33,NOTE_IMPACT_RANG,2,FALSE)*E34</f>
        <v>0</v>
      </c>
      <c r="F88" s="269">
        <f>VLOOKUP(F29,NOTE_IMPACT_RANG,2,FALSE)*F30+VLOOKUP(F31,NOTE_IMPACT_RANG,2,FALSE)*F32+VLOOKUP(F33,NOTE_IMPACT_RANG,2,FALSE)*F34</f>
        <v>0</v>
      </c>
      <c r="G88" s="269">
        <f>VLOOKUP(G29,NOTE_IMPACT_RANG,2,FALSE)*G30+VLOOKUP(G31,NOTE_IMPACT_RANG,2,FALSE)*G32+VLOOKUP(G33,NOTE_IMPACT_RANG,2,FALSE)*G34</f>
        <v>0</v>
      </c>
      <c r="H88" s="200" t="s">
        <v>308</v>
      </c>
      <c r="I88" s="201">
        <f>SUM(C99:G99)</f>
        <v>2.5049999999999999</v>
      </c>
      <c r="J88" s="181"/>
      <c r="K88" s="181"/>
      <c r="L88" s="181"/>
      <c r="M88" s="181"/>
      <c r="N88" s="182"/>
      <c r="O88" s="182"/>
    </row>
    <row r="89" spans="1:15" ht="21.75" customHeight="1" thickBot="1" x14ac:dyDescent="0.25">
      <c r="A89" s="404" t="s">
        <v>305</v>
      </c>
      <c r="B89" s="405"/>
      <c r="C89" s="270">
        <f>C88*(C73/SUM($C$73:$G$73))</f>
        <v>6</v>
      </c>
      <c r="D89" s="270">
        <f>D88*(D73/SUM($C$73:$G$73))</f>
        <v>0</v>
      </c>
      <c r="E89" s="270">
        <f>E88*(E73/SUM($C$73:$G$73))</f>
        <v>0</v>
      </c>
      <c r="F89" s="270">
        <f>F88*(F73/SUM($C$73:$G$73))</f>
        <v>0</v>
      </c>
      <c r="G89" s="270">
        <f>G88*(G73/SUM($C$73:$G$73))</f>
        <v>0</v>
      </c>
      <c r="H89" s="194"/>
      <c r="I89" s="199"/>
      <c r="J89" s="9"/>
      <c r="K89" s="9"/>
      <c r="L89" s="9"/>
      <c r="M89" s="9"/>
      <c r="N89" s="1"/>
      <c r="O89" s="1"/>
    </row>
    <row r="90" spans="1:15" ht="21.75" customHeight="1" x14ac:dyDescent="0.2">
      <c r="A90" s="414" t="s">
        <v>288</v>
      </c>
      <c r="B90" s="415"/>
      <c r="C90" s="271">
        <f>VLOOKUP(C35,NOTE_IMPACT_INTER_RANG,2,FALSE)*C36+VLOOKUP(C37,NOTE_IMPACT_INTER_RANG,2,FALSE)*C38+VLOOKUP(C39,NOTE_IMPACT_INTER_RANG,2,FALSE)*C40</f>
        <v>12</v>
      </c>
      <c r="D90" s="271">
        <f>VLOOKUP(D35,NOTE_IMPACT_INTER_RANG,2,FALSE)*D36+VLOOKUP(D37,NOTE_IMPACT_INTER_RANG,2,FALSE)*D38+VLOOKUP(D39,NOTE_IMPACT_INTER_RANG,2,FALSE)*D40</f>
        <v>0</v>
      </c>
      <c r="E90" s="271">
        <f>VLOOKUP(E35,NOTE_IMPACT_INTER_RANG,2,FALSE)*E36+VLOOKUP(E37,NOTE_IMPACT_INTER_RANG,2,FALSE)*E38+VLOOKUP(E39,NOTE_IMPACT_INTER_RANG,2,FALSE)*E40</f>
        <v>0</v>
      </c>
      <c r="F90" s="271">
        <f>VLOOKUP(F35,NOTE_IMPACT_INTER_RANG,2,FALSE)*F36+VLOOKUP(F37,NOTE_IMPACT_INTER_RANG,2,FALSE)*F38+VLOOKUP(F39,NOTE_IMPACT_INTER_RANG,2,FALSE)*F40</f>
        <v>0</v>
      </c>
      <c r="G90" s="271">
        <f>VLOOKUP(G35,NOTE_IMPACT_INTER_RANG,2,FALSE)*G36+VLOOKUP(G37,NOTE_IMPACT_INTER_RANG,2,FALSE)*G38+VLOOKUP(G39,NOTE_IMPACT_INTER_RANG,2,FALSE)*G40</f>
        <v>0</v>
      </c>
      <c r="H90" s="394" t="s">
        <v>309</v>
      </c>
      <c r="I90" s="395"/>
      <c r="J90" s="9"/>
      <c r="K90" s="9"/>
      <c r="L90" s="9"/>
      <c r="M90" s="2"/>
      <c r="N90" s="1"/>
      <c r="O90" s="1"/>
    </row>
    <row r="91" spans="1:15" ht="21.75" customHeight="1" thickBot="1" x14ac:dyDescent="0.25">
      <c r="A91" s="414" t="s">
        <v>289</v>
      </c>
      <c r="B91" s="415"/>
      <c r="C91" s="271">
        <f>VLOOKUP(C41,NOTE_IMPACT_INTER_RANG,2,FALSE)*C42+VLOOKUP(C43,NOTE_IMPACT_INTER_RANG,2,FALSE)*C44+VLOOKUP(C45,NOTE_IMPACT_INTER_RANG,2,FALSE)*C46</f>
        <v>0</v>
      </c>
      <c r="D91" s="271">
        <f>VLOOKUP(D41,NOTE_IMPACT_INTER_RANG,2,FALSE)*D42+VLOOKUP(D43,NOTE_IMPACT_INTER_RANG,2,FALSE)*D44+VLOOKUP(D45,NOTE_IMPACT_INTER_RANG,2,FALSE)*D46</f>
        <v>0</v>
      </c>
      <c r="E91" s="271">
        <f>VLOOKUP(E41,NOTE_IMPACT_INTER_RANG,2,FALSE)*E42+VLOOKUP(E43,NOTE_IMPACT_INTER_RANG,2,FALSE)*E44+VLOOKUP(E45,NOTE_IMPACT_INTER_RANG,2,FALSE)*E46</f>
        <v>0</v>
      </c>
      <c r="F91" s="271">
        <f>VLOOKUP(F41,NOTE_IMPACT_INTER_RANG,2,FALSE)*F42+VLOOKUP(F43,NOTE_IMPACT_INTER_RANG,2,FALSE)*F44+VLOOKUP(F45,NOTE_IMPACT_INTER_RANG,2,FALSE)*F46</f>
        <v>0</v>
      </c>
      <c r="G91" s="271">
        <f>VLOOKUP(G41,NOTE_IMPACT_INTER_RANG,2,FALSE)*G42+VLOOKUP(G43,NOTE_IMPACT_INTER_RANG,2,FALSE)*G44+VLOOKUP(G45,NOTE_IMPACT_INTER_RANG,2,FALSE)*G46</f>
        <v>0</v>
      </c>
      <c r="H91" s="200" t="s">
        <v>372</v>
      </c>
      <c r="I91" s="218">
        <f>SUM(C103:G103)</f>
        <v>-1</v>
      </c>
      <c r="J91" s="9"/>
      <c r="K91" s="9"/>
      <c r="L91" s="9"/>
      <c r="M91" s="2"/>
      <c r="N91" s="1"/>
      <c r="O91" s="1"/>
    </row>
    <row r="92" spans="1:15" ht="21.75" customHeight="1" thickBot="1" x14ac:dyDescent="0.25">
      <c r="A92" s="426" t="s">
        <v>401</v>
      </c>
      <c r="B92" s="427"/>
      <c r="C92" s="330">
        <f>(C90*C74+C91*C77)/(C74+C77)</f>
        <v>12.000000000000002</v>
      </c>
      <c r="D92" s="330" t="e">
        <f t="shared" ref="D92:G92" si="4">(D90*D74+D91*D77)/(D74+D77)</f>
        <v>#DIV/0!</v>
      </c>
      <c r="E92" s="330" t="e">
        <f t="shared" si="4"/>
        <v>#DIV/0!</v>
      </c>
      <c r="F92" s="330" t="e">
        <f t="shared" si="4"/>
        <v>#DIV/0!</v>
      </c>
      <c r="G92" s="330" t="e">
        <f t="shared" si="4"/>
        <v>#DIV/0!</v>
      </c>
      <c r="H92" s="200" t="s">
        <v>371</v>
      </c>
      <c r="I92" s="218">
        <f>SUM(C104:G104)</f>
        <v>-1</v>
      </c>
      <c r="J92" s="9"/>
      <c r="K92" s="9"/>
      <c r="L92" s="9"/>
      <c r="M92" s="2"/>
      <c r="N92" s="1"/>
      <c r="O92" s="1"/>
    </row>
    <row r="93" spans="1:15" ht="21.75" customHeight="1" thickBot="1" x14ac:dyDescent="0.25">
      <c r="A93" s="447" t="s">
        <v>402</v>
      </c>
      <c r="B93" s="448"/>
      <c r="C93" s="329">
        <f>IFERROR(C92*((C79+C76)/SUM($C$81:$V$81,$C$78:$V$78)),"-")</f>
        <v>7.6157357096283436</v>
      </c>
      <c r="D93" s="329" t="str">
        <f t="shared" ref="D93:G93" si="5">IFERROR(D92*((D79+D76)/SUM($C$81:$V$81,$C$78:$V$78)),"-")</f>
        <v>-</v>
      </c>
      <c r="E93" s="329" t="str">
        <f t="shared" si="5"/>
        <v>-</v>
      </c>
      <c r="F93" s="329" t="str">
        <f t="shared" si="5"/>
        <v>-</v>
      </c>
      <c r="G93" s="329" t="str">
        <f t="shared" si="5"/>
        <v>-</v>
      </c>
      <c r="H93" s="200" t="s">
        <v>367</v>
      </c>
      <c r="I93" s="218">
        <f>SUM(C107:G107)</f>
        <v>0</v>
      </c>
      <c r="J93" s="9"/>
      <c r="K93" s="9"/>
      <c r="L93" s="9"/>
      <c r="M93" s="2"/>
      <c r="N93" s="1"/>
      <c r="O93" s="1"/>
    </row>
    <row r="94" spans="1:15" ht="21.75" customHeight="1" thickBot="1" x14ac:dyDescent="0.25">
      <c r="A94" s="418" t="s">
        <v>293</v>
      </c>
      <c r="B94" s="419"/>
      <c r="C94" s="178">
        <f>(VLOOKUP(C48,MO_TENEUR_CARBONE,2,FALSE)*C49+VLOOKUP(C50,MO_TENEUR_CARBONE,2,FALSE)*C51+VLOOKUP(C52,MO_TENEUR_CARBONE,2,FALSE)*C53)/1000</f>
        <v>1.83</v>
      </c>
      <c r="D94" s="178">
        <f>(VLOOKUP(D48,MO_TENEUR_CARBONE,2,FALSE)*D49+VLOOKUP(D50,MO_TENEUR_CARBONE,2,FALSE)*D51+VLOOKUP(D52,MO_TENEUR_CARBONE,2,FALSE)*D53)/1000</f>
        <v>0</v>
      </c>
      <c r="E94" s="178">
        <f>(VLOOKUP(E48,MO_TENEUR_CARBONE,2,FALSE)*E49+VLOOKUP(E50,MO_TENEUR_CARBONE,2,FALSE)*E51+VLOOKUP(E52,MO_TENEUR_CARBONE,2,FALSE)*E53)/1000</f>
        <v>0</v>
      </c>
      <c r="F94" s="178">
        <f>(VLOOKUP(F48,MO_TENEUR_CARBONE,2,FALSE)*F49+VLOOKUP(F50,MO_TENEUR_CARBONE,2,FALSE)*F51+VLOOKUP(F52,MO_TENEUR_CARBONE,2,FALSE)*F53)/1000</f>
        <v>0</v>
      </c>
      <c r="G94" s="178">
        <f>(VLOOKUP(G48,MO_TENEUR_CARBONE,2,FALSE)*G49+VLOOKUP(G50,MO_TENEUR_CARBONE,2,FALSE)*G51+VLOOKUP(G52,MO_TENEUR_CARBONE,2,FALSE)*G53)/1000</f>
        <v>0</v>
      </c>
      <c r="H94" s="200" t="s">
        <v>368</v>
      </c>
      <c r="I94" s="218">
        <f>SUM(C108:G108)</f>
        <v>0</v>
      </c>
      <c r="J94" s="9"/>
      <c r="K94" s="9"/>
      <c r="L94" s="9"/>
      <c r="M94" s="2"/>
      <c r="N94" s="1"/>
      <c r="O94" s="1"/>
    </row>
    <row r="95" spans="1:15" ht="21.75" customHeight="1" thickBot="1" x14ac:dyDescent="0.25">
      <c r="A95" s="398" t="s">
        <v>294</v>
      </c>
      <c r="B95" s="399"/>
      <c r="C95" s="179">
        <f>(C55*C72+C57*C75+C59*C78)*(1+(1-COEFF_AERIEN_RACINE_ENHERB))*TAUX_CARBONE_PLANTE</f>
        <v>0.67500000000000004</v>
      </c>
      <c r="D95" s="179">
        <f>(D55*D72+D57*D75+D59*D78)*(1+(1-COEFF_AERIEN_RACINE_ENHERB))*TAUX_CARBONE_PLANTE</f>
        <v>0</v>
      </c>
      <c r="E95" s="179">
        <f>(E55*E72+E57*E75+E59*E78)*(1+(1-COEFF_AERIEN_RACINE_ENHERB))*TAUX_CARBONE_PLANTE</f>
        <v>0</v>
      </c>
      <c r="F95" s="179">
        <f>(F55*F72+F57*F75+F59*F78)*(1+(1-COEFF_AERIEN_RACINE_ENHERB))*TAUX_CARBONE_PLANTE</f>
        <v>0</v>
      </c>
      <c r="G95" s="179">
        <f>(G55*G72+G57*G75+G59*G78)*(1+(1-COEFF_AERIEN_RACINE_ENHERB))*TAUX_CARBONE_PLANTE</f>
        <v>0</v>
      </c>
      <c r="H95" s="257"/>
      <c r="I95" s="258"/>
      <c r="J95" s="9"/>
      <c r="K95" s="9"/>
      <c r="L95" s="9"/>
      <c r="M95" s="2"/>
      <c r="N95" s="1"/>
      <c r="O95" s="40"/>
    </row>
    <row r="96" spans="1:15" ht="21.75" customHeight="1" x14ac:dyDescent="0.2">
      <c r="A96" s="398" t="s">
        <v>295</v>
      </c>
      <c r="B96" s="399"/>
      <c r="C96" s="180">
        <f>(C56*C72+C58*C75+C60*C78)*(1+(1-COEFF_AERIEN_RACINE_COUVERT))*TAUX_CARBONE_PLANTE</f>
        <v>0</v>
      </c>
      <c r="D96" s="180">
        <f>(D56*D72+D58*D75+D60*D78)*(1+(1-COEFF_AERIEN_RACINE_COUVERT))*TAUX_CARBONE_PLANTE</f>
        <v>0</v>
      </c>
      <c r="E96" s="180">
        <f>(E56*E72+E58*E75+E60*E78)*(1+(1-COEFF_AERIEN_RACINE_COUVERT))*TAUX_CARBONE_PLANTE</f>
        <v>0</v>
      </c>
      <c r="F96" s="180">
        <f>(F56*F72+F58*F75+F60*F78)*(1+(1-COEFF_AERIEN_RACINE_COUVERT))*TAUX_CARBONE_PLANTE</f>
        <v>0</v>
      </c>
      <c r="G96" s="180">
        <f>(G56*G72+G58*G75+G60*G78)*(1+(1-COEFF_AERIEN_RACINE_COUVERT))*TAUX_CARBONE_PLANTE</f>
        <v>0</v>
      </c>
      <c r="H96" s="406" t="s">
        <v>334</v>
      </c>
      <c r="I96" s="407"/>
      <c r="J96" s="9"/>
      <c r="K96" s="9"/>
      <c r="L96" s="9"/>
      <c r="M96" s="2"/>
      <c r="N96" s="1"/>
      <c r="O96" s="40"/>
    </row>
    <row r="97" spans="1:15" ht="21.75" customHeight="1" thickBot="1" x14ac:dyDescent="0.25">
      <c r="A97" s="398" t="s">
        <v>421</v>
      </c>
      <c r="B97" s="399"/>
      <c r="C97" s="180">
        <f>IF(C61="Résidus de houblon (en t de résidus frais)",C62*Taux_MS*Taux_C,IF(OR(C61="Résidus de plantes (couverts, luzerne, tonte…, en t de MS)",C61="Paille (en t de MS)"),C62*0.45,"-"))</f>
        <v>0</v>
      </c>
      <c r="D97" s="180" t="str">
        <f>IF(D61="Résidus de houblon (en t de résidus frais)",D62*Taux_MS*Taux_C,IF(OR(D61="Résidus de plantes (couverts, luzerne, tonte…, en t de MS)",D61="Paille (en t de MS)"),D62*0.45,"-"))</f>
        <v>-</v>
      </c>
      <c r="E97" s="180" t="str">
        <f>IF(E61="Résidus de houblon (en t de résidus frais)",E62*Taux_MS*Taux_C,IF(OR(E61="Résidus de plantes (couverts, luzerne, tonte…, en t de MS)",E61="Paille (en t de MS)"),E62*0.45,"-"))</f>
        <v>-</v>
      </c>
      <c r="F97" s="180" t="str">
        <f>IF(F61="Résidus de houblon (en t de résidus frais)",F62*Taux_MS*Taux_C,IF(OR(F61="Résidus de plantes (couverts, luzerne, tonte…, en t de MS)",F61="Paille (en t de MS)"),F62*0.45,"-"))</f>
        <v>-</v>
      </c>
      <c r="G97" s="180" t="str">
        <f>IF(G61="Résidus de houblon (en t de résidus frais)",G62*Taux_MS*Taux_C,IF(OR(G61="Résidus de plantes (couverts, luzerne, tonte…, en t de MS)",G61="Paille (en t de MS)"),G62*0.45,"-"))</f>
        <v>-</v>
      </c>
      <c r="H97" s="200" t="s">
        <v>339</v>
      </c>
      <c r="I97" s="201">
        <f>SUMIF(C100:G100,"A",C71:G71)/Surface_totale*100</f>
        <v>0</v>
      </c>
      <c r="J97" s="9"/>
      <c r="K97" s="9"/>
      <c r="L97" s="9"/>
      <c r="M97" s="9"/>
      <c r="N97" s="1"/>
      <c r="O97" s="1"/>
    </row>
    <row r="98" spans="1:15" ht="21.75" customHeight="1" thickBot="1" x14ac:dyDescent="0.25">
      <c r="A98" s="414" t="s">
        <v>296</v>
      </c>
      <c r="B98" s="415"/>
      <c r="C98" s="180">
        <f>SUM(C94:C97)</f>
        <v>2.5049999999999999</v>
      </c>
      <c r="D98" s="180">
        <f>SUM(D94:D96)</f>
        <v>0</v>
      </c>
      <c r="E98" s="180">
        <f>SUM(E94:E96)</f>
        <v>0</v>
      </c>
      <c r="F98" s="180">
        <f>SUM(F94:F96)</f>
        <v>0</v>
      </c>
      <c r="G98" s="180">
        <f>SUM(G94:G96)</f>
        <v>0</v>
      </c>
      <c r="H98" s="194"/>
      <c r="I98" s="199"/>
      <c r="J98" s="9"/>
      <c r="K98" s="9"/>
      <c r="L98" s="9"/>
      <c r="M98" s="9"/>
      <c r="N98" s="1"/>
      <c r="O98" s="1"/>
    </row>
    <row r="99" spans="1:15" ht="21.75" customHeight="1" x14ac:dyDescent="0.2">
      <c r="A99" s="445" t="s">
        <v>306</v>
      </c>
      <c r="B99" s="446"/>
      <c r="C99" s="190">
        <f>C98*C71/Surface_totale</f>
        <v>2.5049999999999999</v>
      </c>
      <c r="D99" s="190">
        <f>D98*D71/Surface_totale</f>
        <v>0</v>
      </c>
      <c r="E99" s="190">
        <f>E98*E71/Surface_totale</f>
        <v>0</v>
      </c>
      <c r="F99" s="190">
        <f>F98*F71/Surface_totale</f>
        <v>0</v>
      </c>
      <c r="G99" s="190">
        <f>G98*G71/Surface_totale</f>
        <v>0</v>
      </c>
      <c r="H99" s="394" t="s">
        <v>396</v>
      </c>
      <c r="I99" s="395"/>
      <c r="J99" s="9"/>
      <c r="K99" s="9"/>
      <c r="L99" s="9"/>
      <c r="M99" s="9"/>
      <c r="N99" s="1"/>
      <c r="O99" s="1"/>
    </row>
    <row r="100" spans="1:15" s="186" customFormat="1" ht="21.75" customHeight="1" thickBot="1" x14ac:dyDescent="0.25">
      <c r="A100" s="251"/>
      <c r="B100" s="252" t="s">
        <v>333</v>
      </c>
      <c r="C100" s="253" t="str">
        <f>IF(C5=0,"E",IF(C63=0,"A","D"))</f>
        <v>D</v>
      </c>
      <c r="D100" s="253" t="str">
        <f>IF(D5=0,"E",IF(D63=0,"A","D"))</f>
        <v>E</v>
      </c>
      <c r="E100" s="253" t="str">
        <f>IF(E5=0,"E",IF(E63=0,"A","D"))</f>
        <v>E</v>
      </c>
      <c r="F100" s="253" t="str">
        <f>IF(F5=0,"E",IF(F63=0,"A","D"))</f>
        <v>E</v>
      </c>
      <c r="G100" s="253" t="str">
        <f>IF(G5=0,"E",IF(G63=0,"A","D"))</f>
        <v>E</v>
      </c>
      <c r="H100" s="200" t="s">
        <v>409</v>
      </c>
      <c r="I100" s="315">
        <f>SUMIF(C109:G109,"A",C71:G71)/Surface_totale*100</f>
        <v>100</v>
      </c>
      <c r="J100" s="2"/>
      <c r="K100" s="2"/>
      <c r="L100" s="2"/>
      <c r="M100" s="2"/>
      <c r="N100" s="185"/>
      <c r="O100" s="185"/>
    </row>
    <row r="101" spans="1:15" s="186" customFormat="1" ht="21.75" customHeight="1" thickBot="1" x14ac:dyDescent="0.25">
      <c r="A101" s="424" t="s">
        <v>335</v>
      </c>
      <c r="B101" s="425"/>
      <c r="C101" s="281">
        <f>IFERROR((C65-IFT_herb_median)/IFT_herb_median,"-")</f>
        <v>-1</v>
      </c>
      <c r="D101" s="281">
        <f>IFERROR((D65-IFT_herb_median)/IFT_herb_median,"-")</f>
        <v>-1</v>
      </c>
      <c r="E101" s="281">
        <f>IFERROR((E65-IFT_herb_median)/IFT_herb_median,"-")</f>
        <v>-1</v>
      </c>
      <c r="F101" s="281">
        <f>IFERROR((F65-IFT_herb_median)/IFT_herb_median,"-")</f>
        <v>-1</v>
      </c>
      <c r="G101" s="281">
        <f>IFERROR((G65-IFT_herb_median)/IFT_herb_median,"-")</f>
        <v>-1</v>
      </c>
      <c r="H101" s="200" t="s">
        <v>397</v>
      </c>
      <c r="I101" s="376">
        <f>SUMIF(C68:G68,"Oui",C5:G5)/Surface_totale*100</f>
        <v>100</v>
      </c>
      <c r="J101" s="2"/>
      <c r="K101" s="2"/>
      <c r="L101" s="2"/>
      <c r="M101" s="2"/>
      <c r="N101" s="185"/>
      <c r="O101" s="185"/>
    </row>
    <row r="102" spans="1:15" ht="21.75" customHeight="1" x14ac:dyDescent="0.2">
      <c r="A102" s="426" t="s">
        <v>336</v>
      </c>
      <c r="B102" s="427"/>
      <c r="C102" s="281">
        <f>IFERROR((C66-IFT_hors_herb_median)/IFT_hors_herb_median,"-")</f>
        <v>-1</v>
      </c>
      <c r="D102" s="281">
        <f>IFERROR((D66-IFT_hors_herb_median)/IFT_hors_herb_median,"-")</f>
        <v>-1</v>
      </c>
      <c r="E102" s="281">
        <f>IFERROR((E66-IFT_hors_herb_median)/IFT_hors_herb_median,"-")</f>
        <v>-1</v>
      </c>
      <c r="F102" s="281">
        <f>IFERROR((F66-IFT_hors_herb_median)/IFT_hors_herb_median,"-")</f>
        <v>-1</v>
      </c>
      <c r="G102" s="281">
        <f>IFERROR((G66-IFT_hors_herb_median)/IFT_hors_herb_median,"-")</f>
        <v>-1</v>
      </c>
      <c r="H102" s="349" t="s">
        <v>410</v>
      </c>
      <c r="I102" s="350">
        <f>SUMIF(C87:G87,"&lt;0,30",C71:G71)/Surface_totale*100</f>
        <v>0</v>
      </c>
      <c r="J102" s="42"/>
      <c r="K102" s="9"/>
      <c r="L102" s="9"/>
      <c r="M102" s="9"/>
      <c r="N102" s="1"/>
      <c r="O102" s="1"/>
    </row>
    <row r="103" spans="1:15" ht="21.75" customHeight="1" x14ac:dyDescent="0.2">
      <c r="A103" s="428" t="s">
        <v>337</v>
      </c>
      <c r="B103" s="429"/>
      <c r="C103" s="279">
        <f>IFERROR(C101*C71/Surface_totale,"-")</f>
        <v>-1</v>
      </c>
      <c r="D103" s="279">
        <f>IFERROR(D101*D71/Surface_totale,"-")</f>
        <v>0</v>
      </c>
      <c r="E103" s="279">
        <f>IFERROR(E101*E71/Surface_totale,"-")</f>
        <v>0</v>
      </c>
      <c r="F103" s="279">
        <f>IFERROR(F101*F71/Surface_totale,"-")</f>
        <v>0</v>
      </c>
      <c r="G103" s="279">
        <f>IFERROR(G101*G71/Surface_totale,"-")</f>
        <v>0</v>
      </c>
      <c r="H103" s="9"/>
      <c r="I103" s="9"/>
      <c r="J103" s="9"/>
      <c r="K103" s="9"/>
      <c r="L103" s="9"/>
      <c r="M103" s="9"/>
      <c r="N103" s="1"/>
      <c r="O103" s="1"/>
    </row>
    <row r="104" spans="1:15" ht="21.75" customHeight="1" x14ac:dyDescent="0.2">
      <c r="A104" s="420" t="s">
        <v>338</v>
      </c>
      <c r="B104" s="421"/>
      <c r="C104" s="279">
        <f>IFERROR(C102*C71/Surface_totale,"-")</f>
        <v>-1</v>
      </c>
      <c r="D104" s="279">
        <f>IFERROR(D102*D71/Surface_totale,"-")</f>
        <v>0</v>
      </c>
      <c r="E104" s="279">
        <f>IFERROR(E102*E71/Surface_totale,"-")</f>
        <v>0</v>
      </c>
      <c r="F104" s="279">
        <f>IFERROR(F102*F71/Surface_totale,"-")</f>
        <v>0</v>
      </c>
      <c r="G104" s="279">
        <f>IFERROR(G102*G71/Surface_totale,"-")</f>
        <v>0</v>
      </c>
      <c r="H104" s="9"/>
      <c r="I104" s="9"/>
      <c r="J104" s="9"/>
      <c r="K104" s="9"/>
      <c r="L104" s="9"/>
      <c r="M104" s="9"/>
      <c r="N104" s="1"/>
      <c r="O104" s="1"/>
    </row>
    <row r="105" spans="1:15" ht="21.75" customHeight="1" x14ac:dyDescent="0.2">
      <c r="A105" s="282"/>
      <c r="B105" s="280" t="s">
        <v>367</v>
      </c>
      <c r="C105" s="283" t="str">
        <f>IFERROR(-(#REF!-C65)/#REF!,"-")</f>
        <v>-</v>
      </c>
      <c r="D105" s="283" t="str">
        <f>IFERROR(-(#REF!-D65)/#REF!,"-")</f>
        <v>-</v>
      </c>
      <c r="E105" s="283" t="str">
        <f>IFERROR(-(#REF!-E65)/#REF!,"-")</f>
        <v>-</v>
      </c>
      <c r="F105" s="283" t="str">
        <f>IFERROR(-(#REF!-F65)/#REF!,"-")</f>
        <v>-</v>
      </c>
      <c r="G105" s="283" t="str">
        <f>IFERROR(-(#REF!-G65)/#REF!,"-")</f>
        <v>-</v>
      </c>
      <c r="H105" s="9"/>
      <c r="I105" s="9"/>
      <c r="J105" s="9"/>
      <c r="K105" s="9"/>
      <c r="L105" s="9"/>
      <c r="M105" s="9"/>
      <c r="N105" s="1"/>
      <c r="O105" s="1"/>
    </row>
    <row r="106" spans="1:15" ht="21.75" customHeight="1" x14ac:dyDescent="0.2">
      <c r="A106" s="400" t="s">
        <v>368</v>
      </c>
      <c r="B106" s="401"/>
      <c r="C106" s="284" t="str">
        <f>IFERROR(-(#REF!-C66)/#REF!,"-")</f>
        <v>-</v>
      </c>
      <c r="D106" s="284" t="str">
        <f>IFERROR(-(#REF!-D66)/#REF!,"-")</f>
        <v>-</v>
      </c>
      <c r="E106" s="284" t="str">
        <f>IFERROR(-(#REF!-E66)/#REF!,"-")</f>
        <v>-</v>
      </c>
      <c r="F106" s="284" t="str">
        <f>IFERROR(-(#REF!-F66)/#REF!,"-")</f>
        <v>-</v>
      </c>
      <c r="G106" s="284" t="str">
        <f>IFERROR(-(#REF!-G66)/#REF!,"-")</f>
        <v>-</v>
      </c>
      <c r="H106" s="9"/>
      <c r="I106" s="9"/>
      <c r="J106" s="9"/>
      <c r="K106" s="9"/>
      <c r="L106" s="9"/>
      <c r="M106" s="9"/>
      <c r="N106" s="1"/>
      <c r="O106" s="1"/>
    </row>
    <row r="107" spans="1:15" ht="21.75" customHeight="1" x14ac:dyDescent="0.2">
      <c r="A107" s="309"/>
      <c r="B107" s="308" t="s">
        <v>369</v>
      </c>
      <c r="C107" s="284" t="str">
        <f>IFERROR(C105*C71/Surface_totale,"-")</f>
        <v>-</v>
      </c>
      <c r="D107" s="284" t="str">
        <f>IFERROR(D105*D71/Surface_totale,"-")</f>
        <v>-</v>
      </c>
      <c r="E107" s="284" t="str">
        <f>IFERROR(E105*E71/Surface_totale,"-")</f>
        <v>-</v>
      </c>
      <c r="F107" s="284" t="str">
        <f>IFERROR(F105*F71/Surface_totale,"-")</f>
        <v>-</v>
      </c>
      <c r="G107" s="284" t="str">
        <f>IFERROR(G105*G71/Surface_totale,"-")</f>
        <v>-</v>
      </c>
      <c r="H107" s="9"/>
      <c r="I107" s="9"/>
      <c r="J107" s="9"/>
      <c r="K107" s="9"/>
      <c r="L107" s="9"/>
      <c r="M107" s="9"/>
      <c r="N107" s="1"/>
      <c r="O107" s="1"/>
    </row>
    <row r="108" spans="1:15" ht="21.75" customHeight="1" x14ac:dyDescent="0.2">
      <c r="A108" s="396" t="s">
        <v>370</v>
      </c>
      <c r="B108" s="397"/>
      <c r="C108" s="284" t="str">
        <f>IFERROR(C106*C71/Surface_totale,"-")</f>
        <v>-</v>
      </c>
      <c r="D108" s="285" t="str">
        <f>IFERROR(D106*D71/Surface_totale,"-")</f>
        <v>-</v>
      </c>
      <c r="E108" s="285" t="str">
        <f>IFERROR(E106*E71/Surface_totale,"-")</f>
        <v>-</v>
      </c>
      <c r="F108" s="285" t="str">
        <f>IFERROR(F106*F71/Surface_totale,"-")</f>
        <v>-</v>
      </c>
      <c r="G108" s="285" t="str">
        <f>IFERROR(G106*G71/Surface_totale,"-")</f>
        <v>-</v>
      </c>
      <c r="H108" s="9"/>
      <c r="I108" s="9"/>
      <c r="J108" s="9"/>
      <c r="K108" s="9"/>
      <c r="L108" s="9"/>
      <c r="M108" s="9"/>
      <c r="N108" s="1"/>
      <c r="O108" s="1"/>
    </row>
    <row r="109" spans="1:15" ht="21.75" customHeight="1" x14ac:dyDescent="0.2">
      <c r="A109" s="304"/>
      <c r="B109" s="305" t="s">
        <v>408</v>
      </c>
      <c r="C109" s="313" t="str">
        <f>IF(OR(C16="A: Au moins 3 espèces (hors graminées)",C21="A: Au moins 3 espèces (hors graminées)",C26="A: Au moins 3 espèces (hors graminées)"),"A", "B")</f>
        <v>A</v>
      </c>
      <c r="D109" s="313" t="str">
        <f t="shared" ref="D109:G109" si="6">IF(OR(D16="A: Au moins 3 espèces (hors graminées)",D21="A: Au moins 3 espèces (hors graminées)",D26="A: Au moins 3 espèces (hors graminées)"),"A", "B")</f>
        <v>B</v>
      </c>
      <c r="E109" s="313" t="str">
        <f t="shared" si="6"/>
        <v>B</v>
      </c>
      <c r="F109" s="313" t="str">
        <f t="shared" si="6"/>
        <v>B</v>
      </c>
      <c r="G109" s="313" t="str">
        <f t="shared" si="6"/>
        <v>B</v>
      </c>
      <c r="H109" s="9"/>
      <c r="I109" s="9"/>
      <c r="J109" s="9"/>
      <c r="K109" s="9"/>
      <c r="L109" s="9"/>
      <c r="M109" s="9"/>
      <c r="N109" s="1"/>
      <c r="O109" s="1"/>
    </row>
    <row r="110" spans="1:15" ht="21.75" customHeight="1" x14ac:dyDescent="0.2">
      <c r="A110" s="35"/>
      <c r="B110" s="36"/>
      <c r="C110" s="37"/>
      <c r="D110" s="37"/>
      <c r="E110" s="41"/>
      <c r="F110" s="1"/>
      <c r="G110" s="1"/>
      <c r="H110" s="9"/>
      <c r="I110" s="9"/>
      <c r="J110" s="9"/>
      <c r="K110" s="9"/>
      <c r="L110" s="9"/>
      <c r="M110" s="9"/>
      <c r="N110" s="1"/>
      <c r="O110" s="1"/>
    </row>
    <row r="111" spans="1:15" s="307" customFormat="1" ht="21.75" customHeight="1" x14ac:dyDescent="0.2">
      <c r="A111" s="35"/>
      <c r="B111" s="36"/>
      <c r="C111" s="37"/>
      <c r="D111" s="37"/>
      <c r="E111" s="41"/>
      <c r="F111" s="1"/>
      <c r="G111" s="1"/>
      <c r="H111" s="306"/>
      <c r="I111" s="306"/>
      <c r="J111" s="306"/>
      <c r="K111" s="306"/>
      <c r="L111" s="306"/>
      <c r="M111" s="306"/>
    </row>
    <row r="112" spans="1:15" ht="21.75" customHeight="1" x14ac:dyDescent="0.2">
      <c r="A112" s="35"/>
      <c r="B112" s="36"/>
      <c r="C112" s="37"/>
      <c r="D112" s="37"/>
      <c r="E112" s="41"/>
      <c r="F112" s="1"/>
      <c r="G112" s="1"/>
      <c r="H112" s="9"/>
      <c r="I112" s="9"/>
      <c r="J112" s="9"/>
      <c r="K112" s="9"/>
      <c r="L112" s="9"/>
      <c r="M112" s="9"/>
      <c r="N112" s="1"/>
      <c r="O112" s="1"/>
    </row>
    <row r="113" spans="1:15" ht="21.75" customHeight="1" x14ac:dyDescent="0.2">
      <c r="A113" s="35"/>
      <c r="B113" s="36"/>
      <c r="C113" s="37"/>
      <c r="D113" s="37"/>
      <c r="E113" s="41"/>
      <c r="F113" s="1"/>
      <c r="G113" s="1"/>
      <c r="H113" s="1"/>
      <c r="I113" s="1"/>
      <c r="J113" s="9"/>
      <c r="K113" s="9"/>
      <c r="L113" s="9"/>
      <c r="M113" s="9"/>
      <c r="N113" s="1"/>
      <c r="O113" s="1"/>
    </row>
    <row r="114" spans="1:15" ht="21.75" customHeight="1" x14ac:dyDescent="0.2">
      <c r="A114" s="35"/>
      <c r="B114" s="36"/>
      <c r="C114" s="37"/>
      <c r="D114" s="37"/>
      <c r="E114" s="41"/>
      <c r="F114" s="1"/>
      <c r="G114" s="1"/>
      <c r="H114" s="1"/>
      <c r="I114" s="1"/>
      <c r="J114" s="9"/>
      <c r="K114" s="9"/>
      <c r="L114" s="9"/>
      <c r="M114" s="9"/>
      <c r="N114" s="1"/>
      <c r="O114" s="1"/>
    </row>
    <row r="115" spans="1:15" ht="21.75" customHeight="1" x14ac:dyDescent="0.2">
      <c r="A115" s="35"/>
      <c r="B115" s="36"/>
      <c r="C115" s="37"/>
      <c r="D115" s="37"/>
      <c r="E115" s="41"/>
      <c r="F115" s="1"/>
      <c r="G115" s="1"/>
      <c r="H115" s="1"/>
      <c r="I115" s="1"/>
      <c r="J115" s="9"/>
      <c r="K115" s="9"/>
      <c r="L115" s="9"/>
      <c r="M115" s="9"/>
      <c r="N115" s="1"/>
      <c r="O115" s="1"/>
    </row>
    <row r="116" spans="1:15" ht="21.75" customHeight="1" x14ac:dyDescent="0.2">
      <c r="A116" s="35"/>
      <c r="B116" s="36"/>
      <c r="C116" s="37"/>
      <c r="D116" s="37"/>
      <c r="E116" s="41"/>
      <c r="F116" s="1"/>
      <c r="G116" s="1"/>
      <c r="H116" s="1"/>
      <c r="I116" s="1"/>
      <c r="J116" s="9"/>
      <c r="K116" s="9"/>
      <c r="L116" s="9"/>
      <c r="M116" s="9"/>
      <c r="N116" s="1"/>
      <c r="O116" s="1"/>
    </row>
    <row r="117" spans="1:15" ht="21.75" customHeight="1" x14ac:dyDescent="0.2">
      <c r="A117" s="35"/>
      <c r="B117" s="36"/>
      <c r="C117" s="37"/>
      <c r="D117" s="37"/>
      <c r="E117" s="41"/>
      <c r="F117" s="1"/>
      <c r="G117" s="1"/>
      <c r="H117" s="1"/>
      <c r="I117" s="1"/>
      <c r="J117" s="9"/>
      <c r="K117" s="9"/>
      <c r="L117" s="9"/>
      <c r="M117" s="9"/>
      <c r="N117" s="1"/>
      <c r="O117" s="1"/>
    </row>
    <row r="118" spans="1:15" ht="21.75" customHeight="1" x14ac:dyDescent="0.2">
      <c r="A118" s="35"/>
      <c r="B118" s="36"/>
      <c r="C118" s="37"/>
      <c r="D118" s="37"/>
      <c r="E118" s="41"/>
      <c r="F118" s="1"/>
      <c r="G118" s="1"/>
      <c r="H118" s="1"/>
      <c r="I118" s="1"/>
      <c r="J118" s="9"/>
      <c r="K118" s="9"/>
      <c r="L118" s="9"/>
      <c r="M118" s="9"/>
      <c r="N118" s="1"/>
      <c r="O118" s="1"/>
    </row>
    <row r="119" spans="1:15" ht="15.75" customHeight="1" x14ac:dyDescent="0.2">
      <c r="A119" s="35"/>
      <c r="B119" s="36"/>
      <c r="C119" s="37"/>
      <c r="D119" s="37"/>
      <c r="E119" s="4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5.75" customHeight="1" x14ac:dyDescent="0.2">
      <c r="A120" s="35"/>
      <c r="B120" s="36"/>
      <c r="C120" s="37"/>
      <c r="D120" s="37"/>
      <c r="E120" s="4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5.75" customHeight="1" x14ac:dyDescent="0.2">
      <c r="A121" s="35"/>
      <c r="B121" s="36"/>
      <c r="C121" s="37"/>
      <c r="D121" s="37"/>
      <c r="E121" s="4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5.75" customHeight="1" x14ac:dyDescent="0.2">
      <c r="A122" s="35"/>
      <c r="B122" s="36"/>
      <c r="C122" s="37"/>
      <c r="D122" s="37"/>
      <c r="E122" s="4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5.75" customHeight="1" x14ac:dyDescent="0.2">
      <c r="A123" s="35"/>
      <c r="B123" s="36"/>
      <c r="C123" s="37"/>
      <c r="D123" s="37"/>
      <c r="E123" s="4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5.75" customHeight="1" x14ac:dyDescent="0.2">
      <c r="A124" s="35"/>
      <c r="B124" s="36"/>
      <c r="C124" s="37"/>
      <c r="D124" s="37"/>
      <c r="E124" s="4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5.75" customHeight="1" x14ac:dyDescent="0.2">
      <c r="A125" s="35"/>
      <c r="B125" s="36"/>
      <c r="C125" s="37"/>
      <c r="D125" s="37"/>
      <c r="E125" s="4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5.75" customHeight="1" x14ac:dyDescent="0.2">
      <c r="A126" s="35"/>
      <c r="B126" s="36"/>
      <c r="C126" s="37"/>
      <c r="D126" s="37"/>
      <c r="E126" s="4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5.75" customHeight="1" x14ac:dyDescent="0.2">
      <c r="A127" s="35"/>
      <c r="B127" s="36"/>
      <c r="C127" s="37"/>
      <c r="D127" s="37"/>
      <c r="E127" s="4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5.75" customHeight="1" x14ac:dyDescent="0.2">
      <c r="A128" s="35"/>
      <c r="B128" s="36"/>
      <c r="C128" s="37"/>
      <c r="D128" s="37"/>
      <c r="E128" s="4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5.75" customHeight="1" x14ac:dyDescent="0.2">
      <c r="A129" s="35"/>
      <c r="B129" s="36"/>
      <c r="C129" s="37"/>
      <c r="D129" s="37"/>
      <c r="E129" s="4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5.75" customHeight="1" x14ac:dyDescent="0.2">
      <c r="A130" s="35"/>
      <c r="B130" s="36"/>
      <c r="C130" s="37"/>
      <c r="D130" s="37"/>
      <c r="E130" s="4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5.75" customHeight="1" x14ac:dyDescent="0.2">
      <c r="A131" s="35"/>
      <c r="B131" s="36"/>
      <c r="C131" s="37"/>
      <c r="D131" s="37"/>
      <c r="E131" s="4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5.75" customHeight="1" x14ac:dyDescent="0.2">
      <c r="A132" s="35"/>
      <c r="B132" s="36"/>
      <c r="C132" s="37"/>
      <c r="D132" s="37"/>
      <c r="E132" s="4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5.75" customHeight="1" x14ac:dyDescent="0.2">
      <c r="A133" s="35"/>
      <c r="B133" s="36"/>
      <c r="C133" s="37"/>
      <c r="D133" s="37"/>
      <c r="E133" s="4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5.75" customHeight="1" x14ac:dyDescent="0.2">
      <c r="A134" s="35"/>
      <c r="B134" s="36"/>
      <c r="C134" s="37"/>
      <c r="D134" s="37"/>
      <c r="E134" s="4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5.75" customHeight="1" x14ac:dyDescent="0.2">
      <c r="A135" s="35"/>
      <c r="B135" s="36"/>
      <c r="C135" s="37"/>
      <c r="D135" s="37"/>
      <c r="E135" s="4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5.75" customHeight="1" x14ac:dyDescent="0.2">
      <c r="A136" s="35"/>
      <c r="B136" s="36"/>
      <c r="C136" s="37"/>
      <c r="D136" s="37"/>
      <c r="E136" s="4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5.75" customHeight="1" x14ac:dyDescent="0.2">
      <c r="A137" s="35"/>
      <c r="B137" s="36"/>
      <c r="C137" s="37"/>
      <c r="D137" s="37"/>
      <c r="E137" s="4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5.75" customHeight="1" x14ac:dyDescent="0.2">
      <c r="A138" s="35"/>
      <c r="B138" s="36"/>
      <c r="C138" s="37"/>
      <c r="D138" s="37"/>
      <c r="E138" s="4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5.75" customHeight="1" x14ac:dyDescent="0.2">
      <c r="A139" s="35"/>
      <c r="B139" s="36"/>
      <c r="C139" s="37"/>
      <c r="D139" s="37"/>
      <c r="E139" s="4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5.75" customHeight="1" x14ac:dyDescent="0.2">
      <c r="A140" s="35"/>
      <c r="B140" s="36"/>
      <c r="C140" s="37"/>
      <c r="D140" s="37"/>
      <c r="E140" s="4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5.75" customHeight="1" x14ac:dyDescent="0.2">
      <c r="A141" s="35"/>
      <c r="B141" s="36"/>
      <c r="C141" s="37"/>
      <c r="D141" s="37"/>
      <c r="E141" s="4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5.75" customHeight="1" x14ac:dyDescent="0.2">
      <c r="A142" s="35"/>
      <c r="B142" s="36"/>
      <c r="C142" s="37"/>
      <c r="D142" s="37"/>
      <c r="E142" s="4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5.75" customHeight="1" x14ac:dyDescent="0.2">
      <c r="A143" s="35"/>
      <c r="B143" s="36"/>
      <c r="C143" s="37"/>
      <c r="D143" s="37"/>
      <c r="E143" s="4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5.75" customHeight="1" x14ac:dyDescent="0.2">
      <c r="A144" s="35"/>
      <c r="B144" s="36"/>
      <c r="C144" s="37"/>
      <c r="D144" s="37"/>
      <c r="E144" s="4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5.75" customHeight="1" x14ac:dyDescent="0.2">
      <c r="A145" s="35"/>
      <c r="B145" s="36"/>
      <c r="C145" s="37"/>
      <c r="D145" s="37"/>
      <c r="E145" s="4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5.75" customHeight="1" x14ac:dyDescent="0.2">
      <c r="A146" s="35"/>
      <c r="B146" s="36"/>
      <c r="C146" s="37"/>
      <c r="D146" s="37"/>
      <c r="E146" s="4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5.75" customHeight="1" x14ac:dyDescent="0.2">
      <c r="A147" s="35"/>
      <c r="B147" s="36"/>
      <c r="C147" s="37"/>
      <c r="D147" s="37"/>
      <c r="E147" s="4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5.75" customHeight="1" x14ac:dyDescent="0.2">
      <c r="A148" s="35"/>
      <c r="B148" s="36"/>
      <c r="C148" s="37"/>
      <c r="D148" s="37"/>
      <c r="E148" s="4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5.75" customHeight="1" x14ac:dyDescent="0.2">
      <c r="A149" s="35"/>
      <c r="B149" s="36"/>
      <c r="C149" s="37"/>
      <c r="D149" s="37"/>
      <c r="E149" s="4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5.75" customHeight="1" x14ac:dyDescent="0.2">
      <c r="A150" s="35"/>
      <c r="B150" s="36"/>
      <c r="C150" s="37"/>
      <c r="D150" s="37"/>
      <c r="E150" s="4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5.75" customHeight="1" x14ac:dyDescent="0.2">
      <c r="A151" s="35"/>
      <c r="B151" s="36"/>
      <c r="C151" s="37"/>
      <c r="D151" s="37"/>
      <c r="E151" s="4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5.75" customHeight="1" x14ac:dyDescent="0.2">
      <c r="A152" s="35"/>
      <c r="B152" s="36"/>
      <c r="C152" s="37"/>
      <c r="D152" s="37"/>
      <c r="E152" s="4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5.75" customHeight="1" x14ac:dyDescent="0.2">
      <c r="A153" s="35"/>
      <c r="B153" s="36"/>
      <c r="C153" s="37"/>
      <c r="D153" s="37"/>
      <c r="E153" s="4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5.75" customHeight="1" x14ac:dyDescent="0.2">
      <c r="A154" s="35"/>
      <c r="B154" s="36"/>
      <c r="C154" s="37"/>
      <c r="D154" s="37"/>
      <c r="E154" s="4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5.75" customHeight="1" x14ac:dyDescent="0.2">
      <c r="A155" s="35"/>
      <c r="B155" s="36"/>
      <c r="C155" s="37"/>
      <c r="D155" s="37"/>
      <c r="E155" s="4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5.75" customHeight="1" x14ac:dyDescent="0.2">
      <c r="A156" s="35"/>
      <c r="B156" s="36"/>
      <c r="C156" s="37"/>
      <c r="D156" s="37"/>
      <c r="E156" s="4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5.75" customHeight="1" x14ac:dyDescent="0.2">
      <c r="A157" s="35"/>
      <c r="B157" s="36"/>
      <c r="C157" s="37"/>
      <c r="D157" s="37"/>
      <c r="E157" s="4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5.75" customHeight="1" x14ac:dyDescent="0.2">
      <c r="A158" s="35"/>
      <c r="B158" s="36"/>
      <c r="C158" s="37"/>
      <c r="D158" s="37"/>
      <c r="E158" s="4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5.75" customHeight="1" x14ac:dyDescent="0.2">
      <c r="A159" s="35"/>
      <c r="B159" s="36"/>
      <c r="C159" s="37"/>
      <c r="D159" s="37"/>
      <c r="E159" s="4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5.75" customHeight="1" x14ac:dyDescent="0.2">
      <c r="A160" s="35"/>
      <c r="B160" s="36"/>
      <c r="C160" s="37"/>
      <c r="D160" s="37"/>
      <c r="E160" s="4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5.75" customHeight="1" x14ac:dyDescent="0.2">
      <c r="A161" s="35"/>
      <c r="B161" s="36"/>
      <c r="C161" s="37"/>
      <c r="D161" s="37"/>
      <c r="E161" s="4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5.75" customHeight="1" x14ac:dyDescent="0.2">
      <c r="A162" s="35"/>
      <c r="B162" s="36"/>
      <c r="C162" s="37"/>
      <c r="D162" s="37"/>
      <c r="E162" s="4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5.75" customHeight="1" x14ac:dyDescent="0.2">
      <c r="A163" s="35"/>
      <c r="B163" s="36"/>
      <c r="C163" s="37"/>
      <c r="D163" s="37"/>
      <c r="E163" s="4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5.75" customHeight="1" x14ac:dyDescent="0.2">
      <c r="A164" s="35"/>
      <c r="B164" s="36"/>
      <c r="C164" s="37"/>
      <c r="D164" s="37"/>
      <c r="E164" s="4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5.75" customHeight="1" x14ac:dyDescent="0.2">
      <c r="A165" s="35"/>
      <c r="B165" s="36"/>
      <c r="C165" s="37"/>
      <c r="D165" s="37"/>
      <c r="E165" s="4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5.75" customHeight="1" x14ac:dyDescent="0.2">
      <c r="A166" s="35"/>
      <c r="B166" s="36"/>
      <c r="C166" s="37"/>
      <c r="D166" s="37"/>
      <c r="E166" s="4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5.75" customHeight="1" x14ac:dyDescent="0.2">
      <c r="A167" s="35"/>
      <c r="B167" s="36"/>
      <c r="C167" s="37"/>
      <c r="D167" s="37"/>
      <c r="E167" s="4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5.75" customHeight="1" x14ac:dyDescent="0.2">
      <c r="A168" s="35"/>
      <c r="B168" s="36"/>
      <c r="C168" s="37"/>
      <c r="D168" s="37"/>
      <c r="E168" s="4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5.75" customHeight="1" x14ac:dyDescent="0.2">
      <c r="A169" s="35"/>
      <c r="B169" s="36"/>
      <c r="C169" s="37"/>
      <c r="D169" s="37"/>
      <c r="E169" s="4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5.75" customHeight="1" x14ac:dyDescent="0.2">
      <c r="A170" s="35"/>
      <c r="B170" s="36"/>
      <c r="C170" s="37"/>
      <c r="D170" s="37"/>
      <c r="E170" s="4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5.75" customHeight="1" x14ac:dyDescent="0.2">
      <c r="A171" s="35"/>
      <c r="B171" s="36"/>
      <c r="C171" s="37"/>
      <c r="D171" s="37"/>
      <c r="E171" s="4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5.75" customHeight="1" x14ac:dyDescent="0.2">
      <c r="A172" s="35"/>
      <c r="B172" s="36"/>
      <c r="C172" s="37"/>
      <c r="D172" s="37"/>
      <c r="E172" s="4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5.75" customHeight="1" x14ac:dyDescent="0.2">
      <c r="A173" s="35"/>
      <c r="B173" s="36"/>
      <c r="C173" s="37"/>
      <c r="D173" s="37"/>
      <c r="E173" s="4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5.75" customHeight="1" x14ac:dyDescent="0.2">
      <c r="A174" s="35"/>
      <c r="B174" s="36"/>
      <c r="C174" s="37"/>
      <c r="D174" s="37"/>
      <c r="E174" s="4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5.75" customHeight="1" x14ac:dyDescent="0.2">
      <c r="A175" s="35"/>
      <c r="B175" s="36"/>
      <c r="C175" s="37"/>
      <c r="D175" s="37"/>
      <c r="E175" s="4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5.75" customHeight="1" x14ac:dyDescent="0.2">
      <c r="A176" s="35"/>
      <c r="B176" s="36"/>
      <c r="C176" s="37"/>
      <c r="D176" s="37"/>
      <c r="E176" s="4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5.75" customHeight="1" x14ac:dyDescent="0.2">
      <c r="A177" s="35"/>
      <c r="B177" s="36"/>
      <c r="C177" s="37"/>
      <c r="D177" s="37"/>
      <c r="E177" s="4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5.75" customHeight="1" x14ac:dyDescent="0.2">
      <c r="A178" s="35"/>
      <c r="B178" s="36"/>
      <c r="C178" s="37"/>
      <c r="D178" s="37"/>
      <c r="E178" s="4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5.75" customHeight="1" x14ac:dyDescent="0.2">
      <c r="A179" s="35"/>
      <c r="B179" s="36"/>
      <c r="C179" s="37"/>
      <c r="D179" s="37"/>
      <c r="E179" s="4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5.75" customHeight="1" x14ac:dyDescent="0.2">
      <c r="A180" s="35"/>
      <c r="B180" s="36"/>
      <c r="C180" s="37"/>
      <c r="D180" s="37"/>
      <c r="E180" s="4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5.75" customHeight="1" x14ac:dyDescent="0.2">
      <c r="A181" s="35"/>
      <c r="B181" s="36"/>
      <c r="C181" s="37"/>
      <c r="D181" s="37"/>
      <c r="E181" s="4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5.75" customHeight="1" x14ac:dyDescent="0.2">
      <c r="A182" s="35"/>
      <c r="B182" s="36"/>
      <c r="C182" s="37"/>
      <c r="D182" s="37"/>
      <c r="E182" s="4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5.75" customHeight="1" x14ac:dyDescent="0.2">
      <c r="A183" s="35"/>
      <c r="B183" s="36"/>
      <c r="C183" s="37"/>
      <c r="D183" s="37"/>
      <c r="E183" s="4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5.75" customHeight="1" x14ac:dyDescent="0.2">
      <c r="A184" s="35"/>
      <c r="B184" s="36"/>
      <c r="C184" s="37"/>
      <c r="D184" s="37"/>
      <c r="E184" s="4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5.75" customHeight="1" x14ac:dyDescent="0.2">
      <c r="A185" s="35"/>
      <c r="B185" s="36"/>
      <c r="C185" s="37"/>
      <c r="D185" s="37"/>
      <c r="E185" s="4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5.75" customHeight="1" x14ac:dyDescent="0.2">
      <c r="A186" s="35"/>
      <c r="B186" s="36"/>
      <c r="C186" s="37"/>
      <c r="D186" s="37"/>
      <c r="E186" s="4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5.75" customHeight="1" x14ac:dyDescent="0.2">
      <c r="A187" s="35"/>
      <c r="B187" s="36"/>
      <c r="C187" s="37"/>
      <c r="D187" s="37"/>
      <c r="E187" s="4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5.75" customHeight="1" x14ac:dyDescent="0.2">
      <c r="A188" s="35"/>
      <c r="B188" s="36"/>
      <c r="C188" s="37"/>
      <c r="D188" s="37"/>
      <c r="E188" s="4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5.75" customHeight="1" x14ac:dyDescent="0.2">
      <c r="A189" s="35"/>
      <c r="B189" s="36"/>
      <c r="C189" s="37"/>
      <c r="D189" s="37"/>
      <c r="E189" s="4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5.75" customHeight="1" x14ac:dyDescent="0.2">
      <c r="A190" s="35"/>
      <c r="B190" s="36"/>
      <c r="C190" s="37"/>
      <c r="D190" s="37"/>
      <c r="E190" s="4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5.75" customHeight="1" x14ac:dyDescent="0.2">
      <c r="A191" s="35"/>
      <c r="B191" s="36"/>
      <c r="C191" s="37"/>
      <c r="D191" s="37"/>
      <c r="E191" s="4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5.75" customHeight="1" x14ac:dyDescent="0.2">
      <c r="A192" s="35"/>
      <c r="B192" s="36"/>
      <c r="C192" s="37"/>
      <c r="D192" s="37"/>
      <c r="E192" s="4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5.75" customHeight="1" x14ac:dyDescent="0.2">
      <c r="A193" s="35"/>
      <c r="B193" s="36"/>
      <c r="C193" s="37"/>
      <c r="D193" s="37"/>
      <c r="E193" s="4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5.75" customHeight="1" x14ac:dyDescent="0.2">
      <c r="A194" s="35"/>
      <c r="B194" s="36"/>
      <c r="C194" s="37"/>
      <c r="D194" s="37"/>
      <c r="E194" s="4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5.75" customHeight="1" x14ac:dyDescent="0.2">
      <c r="A195" s="35"/>
      <c r="B195" s="36"/>
      <c r="C195" s="37"/>
      <c r="D195" s="37"/>
      <c r="E195" s="4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5.75" customHeight="1" x14ac:dyDescent="0.2">
      <c r="A196" s="35"/>
      <c r="B196" s="36"/>
      <c r="C196" s="37"/>
      <c r="D196" s="37"/>
      <c r="E196" s="4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5.75" customHeight="1" x14ac:dyDescent="0.2">
      <c r="A197" s="35"/>
      <c r="B197" s="36"/>
      <c r="C197" s="37"/>
      <c r="D197" s="37"/>
      <c r="E197" s="4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5.75" customHeight="1" x14ac:dyDescent="0.2">
      <c r="A198" s="35"/>
      <c r="B198" s="36"/>
      <c r="C198" s="37"/>
      <c r="D198" s="37"/>
      <c r="E198" s="4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5.75" customHeight="1" x14ac:dyDescent="0.2">
      <c r="A199" s="35"/>
      <c r="B199" s="36"/>
      <c r="C199" s="37"/>
      <c r="D199" s="37"/>
      <c r="E199" s="4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5.75" customHeight="1" x14ac:dyDescent="0.2">
      <c r="A200" s="35"/>
      <c r="B200" s="36"/>
      <c r="C200" s="37"/>
      <c r="D200" s="37"/>
      <c r="E200" s="4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5.75" customHeight="1" x14ac:dyDescent="0.2">
      <c r="A201" s="35"/>
      <c r="B201" s="36"/>
      <c r="C201" s="37"/>
      <c r="D201" s="37"/>
      <c r="E201" s="4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5.75" customHeight="1" x14ac:dyDescent="0.2">
      <c r="A202" s="35"/>
      <c r="B202" s="36"/>
      <c r="C202" s="37"/>
      <c r="D202" s="37"/>
      <c r="E202" s="4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5.75" customHeight="1" x14ac:dyDescent="0.2">
      <c r="A203" s="35"/>
      <c r="B203" s="36"/>
      <c r="C203" s="37"/>
      <c r="D203" s="37"/>
      <c r="E203" s="4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5.75" customHeight="1" x14ac:dyDescent="0.2">
      <c r="A204" s="35"/>
      <c r="B204" s="36"/>
      <c r="C204" s="37"/>
      <c r="D204" s="37"/>
      <c r="E204" s="4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5.75" customHeight="1" x14ac:dyDescent="0.2">
      <c r="A205" s="35"/>
      <c r="B205" s="36"/>
      <c r="C205" s="37"/>
      <c r="D205" s="37"/>
      <c r="E205" s="4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5.75" customHeight="1" x14ac:dyDescent="0.2">
      <c r="A206" s="35"/>
      <c r="B206" s="36"/>
      <c r="C206" s="37"/>
      <c r="D206" s="37"/>
      <c r="E206" s="4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5.75" customHeight="1" x14ac:dyDescent="0.2">
      <c r="A207" s="35"/>
      <c r="B207" s="36"/>
      <c r="C207" s="37"/>
      <c r="D207" s="37"/>
      <c r="E207" s="4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5.75" customHeight="1" x14ac:dyDescent="0.2">
      <c r="A208" s="35"/>
      <c r="B208" s="36"/>
      <c r="C208" s="37"/>
      <c r="D208" s="37"/>
      <c r="E208" s="4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5.75" customHeight="1" x14ac:dyDescent="0.2">
      <c r="A209" s="35"/>
      <c r="B209" s="36"/>
      <c r="C209" s="37"/>
      <c r="D209" s="37"/>
      <c r="E209" s="4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5.75" customHeight="1" x14ac:dyDescent="0.2">
      <c r="A210" s="35"/>
      <c r="B210" s="36"/>
      <c r="C210" s="37"/>
      <c r="D210" s="37"/>
      <c r="E210" s="4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5.75" customHeight="1" x14ac:dyDescent="0.2">
      <c r="A211" s="35"/>
      <c r="B211" s="36"/>
      <c r="C211" s="37"/>
      <c r="D211" s="37"/>
      <c r="E211" s="4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5.75" customHeight="1" x14ac:dyDescent="0.2">
      <c r="A212" s="35"/>
      <c r="B212" s="36"/>
      <c r="C212" s="37"/>
      <c r="D212" s="37"/>
      <c r="E212" s="4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5.75" customHeight="1" x14ac:dyDescent="0.2">
      <c r="A213" s="35"/>
      <c r="B213" s="36"/>
      <c r="C213" s="37"/>
      <c r="D213" s="37"/>
      <c r="E213" s="4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5.75" customHeight="1" x14ac:dyDescent="0.2">
      <c r="A214" s="35"/>
      <c r="B214" s="36"/>
      <c r="C214" s="37"/>
      <c r="D214" s="37"/>
      <c r="E214" s="4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5.75" customHeight="1" x14ac:dyDescent="0.2">
      <c r="A215" s="35"/>
      <c r="B215" s="36"/>
      <c r="C215" s="37"/>
      <c r="D215" s="37"/>
      <c r="E215" s="4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5.75" customHeight="1" x14ac:dyDescent="0.2">
      <c r="A216" s="35"/>
      <c r="B216" s="36"/>
      <c r="C216" s="37"/>
      <c r="D216" s="37"/>
      <c r="E216" s="4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5.75" customHeight="1" x14ac:dyDescent="0.2">
      <c r="A217" s="35"/>
      <c r="B217" s="36"/>
      <c r="C217" s="37"/>
      <c r="D217" s="37"/>
      <c r="E217" s="4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5.75" customHeight="1" x14ac:dyDescent="0.2">
      <c r="A218" s="35"/>
      <c r="B218" s="36"/>
      <c r="C218" s="37"/>
      <c r="D218" s="37"/>
      <c r="E218" s="4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5.75" customHeight="1" x14ac:dyDescent="0.2">
      <c r="A219" s="35"/>
      <c r="B219" s="36"/>
      <c r="C219" s="37"/>
      <c r="D219" s="37"/>
      <c r="E219" s="4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5.75" customHeight="1" x14ac:dyDescent="0.2">
      <c r="A220" s="35"/>
      <c r="B220" s="36"/>
      <c r="C220" s="37"/>
      <c r="D220" s="37"/>
      <c r="E220" s="4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5.75" customHeight="1" x14ac:dyDescent="0.2">
      <c r="A221" s="35"/>
      <c r="B221" s="36"/>
      <c r="C221" s="37"/>
      <c r="D221" s="37"/>
      <c r="E221" s="4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5.75" customHeight="1" x14ac:dyDescent="0.2">
      <c r="A222" s="35"/>
      <c r="B222" s="36"/>
      <c r="C222" s="37"/>
      <c r="D222" s="37"/>
      <c r="E222" s="4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5.75" customHeight="1" x14ac:dyDescent="0.2">
      <c r="A223" s="35"/>
      <c r="B223" s="36"/>
      <c r="C223" s="37"/>
      <c r="D223" s="37"/>
      <c r="E223" s="4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5.75" customHeight="1" x14ac:dyDescent="0.2">
      <c r="A224" s="35"/>
      <c r="B224" s="36"/>
      <c r="C224" s="37"/>
      <c r="D224" s="37"/>
      <c r="E224" s="4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5.75" customHeight="1" x14ac:dyDescent="0.2">
      <c r="A225" s="35"/>
      <c r="B225" s="36"/>
      <c r="C225" s="37"/>
      <c r="D225" s="37"/>
      <c r="E225" s="4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5.75" customHeight="1" x14ac:dyDescent="0.2">
      <c r="A226" s="35"/>
      <c r="B226" s="36"/>
      <c r="C226" s="37"/>
      <c r="D226" s="37"/>
      <c r="E226" s="4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5.75" customHeight="1" x14ac:dyDescent="0.2">
      <c r="A227" s="35"/>
      <c r="B227" s="36"/>
      <c r="C227" s="37"/>
      <c r="D227" s="37"/>
      <c r="E227" s="4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5.75" customHeight="1" x14ac:dyDescent="0.2">
      <c r="A228" s="35"/>
      <c r="B228" s="36"/>
      <c r="C228" s="37"/>
      <c r="D228" s="37"/>
      <c r="E228" s="4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5.75" customHeight="1" x14ac:dyDescent="0.2">
      <c r="A229" s="35"/>
      <c r="B229" s="36"/>
      <c r="C229" s="37"/>
      <c r="D229" s="37"/>
      <c r="E229" s="4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5.75" customHeight="1" x14ac:dyDescent="0.2">
      <c r="A230" s="35"/>
      <c r="B230" s="36"/>
      <c r="C230" s="37"/>
      <c r="D230" s="37"/>
      <c r="E230" s="4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5.75" customHeight="1" x14ac:dyDescent="0.2">
      <c r="A231" s="35"/>
      <c r="B231" s="36"/>
      <c r="C231" s="37"/>
      <c r="D231" s="37"/>
      <c r="E231" s="4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5.75" customHeight="1" x14ac:dyDescent="0.2">
      <c r="A232" s="35"/>
      <c r="B232" s="36"/>
      <c r="C232" s="37"/>
      <c r="D232" s="37"/>
      <c r="E232" s="4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5.75" customHeight="1" x14ac:dyDescent="0.2">
      <c r="A233" s="35"/>
      <c r="B233" s="36"/>
      <c r="C233" s="37"/>
      <c r="D233" s="37"/>
      <c r="E233" s="4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5.75" customHeight="1" x14ac:dyDescent="0.2">
      <c r="A234" s="35"/>
      <c r="B234" s="36"/>
      <c r="C234" s="37"/>
      <c r="D234" s="37"/>
      <c r="E234" s="4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5.75" customHeight="1" x14ac:dyDescent="0.2">
      <c r="A235" s="35"/>
      <c r="B235" s="36"/>
      <c r="C235" s="37"/>
      <c r="D235" s="37"/>
      <c r="E235" s="4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5.75" customHeight="1" x14ac:dyDescent="0.2">
      <c r="A236" s="35"/>
      <c r="B236" s="36"/>
      <c r="C236" s="37"/>
      <c r="D236" s="37"/>
      <c r="E236" s="4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5.75" customHeight="1" x14ac:dyDescent="0.2">
      <c r="A237" s="35"/>
      <c r="B237" s="36"/>
      <c r="C237" s="37"/>
      <c r="D237" s="37"/>
      <c r="E237" s="4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5.75" customHeight="1" x14ac:dyDescent="0.2">
      <c r="A238" s="35"/>
      <c r="B238" s="36"/>
      <c r="C238" s="37"/>
      <c r="D238" s="37"/>
      <c r="E238" s="4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5.75" customHeight="1" x14ac:dyDescent="0.2">
      <c r="A239" s="35"/>
      <c r="B239" s="36"/>
      <c r="C239" s="37"/>
      <c r="D239" s="37"/>
      <c r="E239" s="4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5.75" customHeight="1" x14ac:dyDescent="0.2">
      <c r="A240" s="35"/>
      <c r="B240" s="36"/>
      <c r="C240" s="37"/>
      <c r="D240" s="37"/>
      <c r="E240" s="4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5.75" customHeight="1" x14ac:dyDescent="0.2">
      <c r="A241" s="35"/>
      <c r="B241" s="36"/>
      <c r="C241" s="37"/>
      <c r="D241" s="37"/>
      <c r="E241" s="4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5.75" customHeight="1" x14ac:dyDescent="0.2">
      <c r="A242" s="35"/>
      <c r="B242" s="36"/>
      <c r="C242" s="37"/>
      <c r="D242" s="37"/>
      <c r="E242" s="4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5.75" customHeight="1" x14ac:dyDescent="0.2">
      <c r="A243" s="35"/>
      <c r="B243" s="36"/>
      <c r="C243" s="37"/>
      <c r="D243" s="37"/>
      <c r="E243" s="4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5.75" customHeight="1" x14ac:dyDescent="0.2">
      <c r="A244" s="35"/>
      <c r="B244" s="36"/>
      <c r="C244" s="37"/>
      <c r="D244" s="37"/>
      <c r="E244" s="4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5.75" customHeight="1" x14ac:dyDescent="0.2">
      <c r="A245" s="35"/>
      <c r="B245" s="36"/>
      <c r="C245" s="37"/>
      <c r="D245" s="37"/>
      <c r="E245" s="4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5.75" customHeight="1" x14ac:dyDescent="0.2">
      <c r="A246" s="35"/>
      <c r="B246" s="36"/>
      <c r="C246" s="37"/>
      <c r="D246" s="37"/>
      <c r="E246" s="4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5.75" customHeight="1" x14ac:dyDescent="0.2">
      <c r="A247" s="35"/>
      <c r="B247" s="36"/>
      <c r="C247" s="37"/>
      <c r="D247" s="37"/>
      <c r="E247" s="4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5.75" customHeight="1" x14ac:dyDescent="0.2">
      <c r="A248" s="35"/>
      <c r="B248" s="36"/>
      <c r="C248" s="37"/>
      <c r="D248" s="37"/>
      <c r="E248" s="4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5.75" customHeight="1" x14ac:dyDescent="0.2">
      <c r="A249" s="35"/>
      <c r="B249" s="36"/>
      <c r="C249" s="37"/>
      <c r="D249" s="37"/>
      <c r="E249" s="4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5.75" customHeight="1" x14ac:dyDescent="0.2">
      <c r="A250" s="35"/>
      <c r="B250" s="36"/>
      <c r="C250" s="37"/>
      <c r="D250" s="37"/>
      <c r="E250" s="4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5.75" customHeight="1" x14ac:dyDescent="0.2">
      <c r="A251" s="35"/>
      <c r="B251" s="36"/>
      <c r="C251" s="37"/>
      <c r="D251" s="37"/>
      <c r="E251" s="4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5.75" customHeight="1" x14ac:dyDescent="0.2">
      <c r="A252" s="35"/>
      <c r="B252" s="36"/>
      <c r="C252" s="37"/>
      <c r="D252" s="37"/>
      <c r="E252" s="4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5.75" customHeight="1" x14ac:dyDescent="0.2">
      <c r="A253" s="35"/>
      <c r="B253" s="36"/>
      <c r="C253" s="37"/>
      <c r="D253" s="37"/>
      <c r="E253" s="4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5.75" customHeight="1" x14ac:dyDescent="0.2">
      <c r="A254" s="35"/>
      <c r="B254" s="36"/>
      <c r="C254" s="37"/>
      <c r="D254" s="37"/>
      <c r="E254" s="4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5.75" customHeight="1" x14ac:dyDescent="0.2">
      <c r="A255" s="35"/>
      <c r="B255" s="36"/>
      <c r="C255" s="37"/>
      <c r="D255" s="37"/>
      <c r="E255" s="4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5.75" customHeight="1" x14ac:dyDescent="0.2">
      <c r="A256" s="35"/>
      <c r="B256" s="36"/>
      <c r="C256" s="37"/>
      <c r="D256" s="37"/>
      <c r="E256" s="4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5.75" customHeight="1" x14ac:dyDescent="0.2">
      <c r="A257" s="35"/>
      <c r="B257" s="36"/>
      <c r="C257" s="37"/>
      <c r="D257" s="37"/>
      <c r="E257" s="4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5.75" customHeight="1" x14ac:dyDescent="0.2">
      <c r="A258" s="35"/>
      <c r="B258" s="36"/>
      <c r="C258" s="37"/>
      <c r="D258" s="37"/>
      <c r="E258" s="4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5.75" customHeight="1" x14ac:dyDescent="0.2">
      <c r="A259" s="35"/>
      <c r="B259" s="36"/>
      <c r="C259" s="37"/>
      <c r="D259" s="37"/>
      <c r="E259" s="4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5.75" customHeight="1" x14ac:dyDescent="0.2">
      <c r="A260" s="35"/>
      <c r="B260" s="36"/>
      <c r="C260" s="37"/>
      <c r="D260" s="37"/>
      <c r="E260" s="4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5.75" customHeight="1" x14ac:dyDescent="0.2">
      <c r="A261" s="35"/>
      <c r="B261" s="36"/>
      <c r="C261" s="37"/>
      <c r="D261" s="37"/>
      <c r="E261" s="4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5.75" customHeight="1" x14ac:dyDescent="0.2">
      <c r="A262" s="35"/>
      <c r="B262" s="36"/>
      <c r="C262" s="37"/>
      <c r="D262" s="37"/>
      <c r="E262" s="4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5.75" customHeight="1" x14ac:dyDescent="0.2">
      <c r="A263" s="35"/>
      <c r="B263" s="36"/>
      <c r="C263" s="37"/>
      <c r="D263" s="37"/>
      <c r="E263" s="4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5.75" customHeight="1" x14ac:dyDescent="0.2">
      <c r="A264" s="35"/>
      <c r="B264" s="36"/>
      <c r="C264" s="37"/>
      <c r="D264" s="37"/>
      <c r="E264" s="4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5.75" customHeight="1" x14ac:dyDescent="0.2">
      <c r="A265" s="35"/>
      <c r="B265" s="36"/>
      <c r="C265" s="37"/>
      <c r="D265" s="37"/>
      <c r="E265" s="4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5.75" customHeight="1" x14ac:dyDescent="0.2">
      <c r="A266" s="35"/>
      <c r="B266" s="36"/>
      <c r="C266" s="37"/>
      <c r="D266" s="37"/>
      <c r="E266" s="4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5.75" customHeight="1" x14ac:dyDescent="0.2">
      <c r="A267" s="35"/>
      <c r="B267" s="36"/>
      <c r="C267" s="37"/>
      <c r="D267" s="37"/>
      <c r="E267" s="4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5.75" customHeight="1" x14ac:dyDescent="0.2">
      <c r="A268" s="35"/>
      <c r="B268" s="36"/>
      <c r="C268" s="37"/>
      <c r="D268" s="37"/>
      <c r="E268" s="4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5.75" customHeight="1" x14ac:dyDescent="0.2">
      <c r="A269" s="35"/>
      <c r="B269" s="36"/>
      <c r="C269" s="37"/>
      <c r="D269" s="37"/>
      <c r="E269" s="4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5.75" customHeight="1" x14ac:dyDescent="0.2">
      <c r="A270" s="35"/>
      <c r="B270" s="36"/>
      <c r="C270" s="37"/>
      <c r="D270" s="37"/>
      <c r="E270" s="4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5.75" customHeight="1" x14ac:dyDescent="0.2">
      <c r="A271" s="35"/>
      <c r="B271" s="36"/>
      <c r="C271" s="37"/>
      <c r="D271" s="37"/>
      <c r="E271" s="4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5.75" customHeight="1" x14ac:dyDescent="0.2">
      <c r="A272" s="35"/>
      <c r="B272" s="36"/>
      <c r="C272" s="37"/>
      <c r="D272" s="37"/>
      <c r="E272" s="4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5.75" customHeight="1" x14ac:dyDescent="0.2">
      <c r="A273" s="35"/>
      <c r="B273" s="36"/>
      <c r="C273" s="37"/>
      <c r="D273" s="37"/>
      <c r="E273" s="4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5.75" customHeight="1" x14ac:dyDescent="0.2">
      <c r="A274" s="35"/>
      <c r="B274" s="36"/>
      <c r="C274" s="37"/>
      <c r="D274" s="37"/>
      <c r="E274" s="4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5.75" customHeight="1" x14ac:dyDescent="0.2">
      <c r="A275" s="35"/>
      <c r="B275" s="36"/>
      <c r="C275" s="37"/>
      <c r="D275" s="37"/>
      <c r="E275" s="4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5.75" customHeight="1" x14ac:dyDescent="0.2">
      <c r="A276" s="35"/>
      <c r="B276" s="36"/>
      <c r="C276" s="37"/>
      <c r="D276" s="37"/>
      <c r="E276" s="4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5.75" customHeight="1" x14ac:dyDescent="0.2">
      <c r="A277" s="35"/>
      <c r="B277" s="36"/>
      <c r="C277" s="37"/>
      <c r="D277" s="37"/>
      <c r="E277" s="4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5.75" customHeight="1" x14ac:dyDescent="0.2">
      <c r="A278" s="35"/>
      <c r="B278" s="36"/>
      <c r="C278" s="37"/>
      <c r="D278" s="37"/>
      <c r="E278" s="4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5.75" customHeight="1" x14ac:dyDescent="0.2">
      <c r="A279" s="35"/>
      <c r="B279" s="36"/>
      <c r="C279" s="37"/>
      <c r="D279" s="37"/>
      <c r="E279" s="4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5.75" customHeight="1" x14ac:dyDescent="0.2">
      <c r="A280" s="35"/>
      <c r="B280" s="36"/>
      <c r="C280" s="37"/>
      <c r="D280" s="37"/>
      <c r="E280" s="4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5.75" customHeight="1" x14ac:dyDescent="0.2">
      <c r="A281" s="35"/>
      <c r="B281" s="36"/>
      <c r="C281" s="37"/>
      <c r="D281" s="37"/>
      <c r="E281" s="4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5.75" customHeight="1" x14ac:dyDescent="0.2">
      <c r="A282" s="35"/>
      <c r="B282" s="36"/>
      <c r="C282" s="37"/>
      <c r="D282" s="37"/>
      <c r="E282" s="4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5.75" customHeight="1" x14ac:dyDescent="0.2">
      <c r="A283" s="35"/>
      <c r="B283" s="36"/>
      <c r="C283" s="37"/>
      <c r="D283" s="37"/>
      <c r="E283" s="4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5.75" customHeight="1" x14ac:dyDescent="0.2">
      <c r="A284" s="35"/>
      <c r="B284" s="36"/>
      <c r="C284" s="37"/>
      <c r="D284" s="37"/>
      <c r="E284" s="4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5.75" customHeight="1" x14ac:dyDescent="0.2">
      <c r="A285" s="35"/>
      <c r="B285" s="36"/>
      <c r="C285" s="37"/>
      <c r="D285" s="37"/>
      <c r="E285" s="4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5.75" customHeight="1" x14ac:dyDescent="0.2">
      <c r="A286" s="35"/>
      <c r="B286" s="36"/>
      <c r="C286" s="37"/>
      <c r="D286" s="37"/>
      <c r="E286" s="4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5.75" customHeight="1" x14ac:dyDescent="0.2">
      <c r="A287" s="35"/>
      <c r="B287" s="36"/>
      <c r="C287" s="37"/>
      <c r="D287" s="37"/>
      <c r="E287" s="4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5.75" customHeight="1" x14ac:dyDescent="0.2">
      <c r="A288" s="35"/>
      <c r="B288" s="36"/>
      <c r="C288" s="37"/>
      <c r="D288" s="37"/>
      <c r="E288" s="4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5.75" customHeight="1" x14ac:dyDescent="0.2">
      <c r="A289" s="35"/>
      <c r="B289" s="36"/>
      <c r="C289" s="37"/>
      <c r="D289" s="37"/>
      <c r="E289" s="4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5.75" customHeight="1" x14ac:dyDescent="0.2">
      <c r="A290" s="35"/>
      <c r="B290" s="36"/>
      <c r="C290" s="37"/>
      <c r="D290" s="37"/>
      <c r="E290" s="4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5.75" customHeight="1" x14ac:dyDescent="0.2">
      <c r="A291" s="35"/>
      <c r="B291" s="36"/>
      <c r="C291" s="37"/>
      <c r="D291" s="37"/>
      <c r="E291" s="4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5.75" customHeight="1" x14ac:dyDescent="0.2">
      <c r="A292" s="35"/>
      <c r="B292" s="36"/>
      <c r="C292" s="37"/>
      <c r="D292" s="37"/>
      <c r="E292" s="4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5.75" customHeight="1" x14ac:dyDescent="0.2">
      <c r="A293" s="35"/>
      <c r="B293" s="36"/>
      <c r="C293" s="37"/>
      <c r="D293" s="37"/>
      <c r="E293" s="4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5.75" customHeight="1" x14ac:dyDescent="0.2">
      <c r="A294" s="35"/>
      <c r="B294" s="36"/>
      <c r="C294" s="37"/>
      <c r="D294" s="37"/>
      <c r="E294" s="4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5.75" customHeight="1" x14ac:dyDescent="0.2">
      <c r="A295" s="35"/>
      <c r="B295" s="36"/>
      <c r="C295" s="37"/>
      <c r="D295" s="37"/>
      <c r="E295" s="4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5.75" customHeight="1" x14ac:dyDescent="0.2">
      <c r="A296" s="35"/>
      <c r="B296" s="36"/>
      <c r="C296" s="37"/>
      <c r="D296" s="37"/>
      <c r="E296" s="4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5.75" customHeight="1" x14ac:dyDescent="0.2">
      <c r="A297" s="35"/>
      <c r="B297" s="36"/>
      <c r="C297" s="37"/>
      <c r="D297" s="37"/>
      <c r="E297" s="4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5.75" customHeight="1" x14ac:dyDescent="0.2">
      <c r="A298" s="35"/>
      <c r="B298" s="36"/>
      <c r="C298" s="37"/>
      <c r="D298" s="37"/>
      <c r="E298" s="4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5.75" customHeight="1" x14ac:dyDescent="0.2">
      <c r="A299" s="35"/>
      <c r="B299" s="36"/>
      <c r="C299" s="37"/>
      <c r="D299" s="37"/>
      <c r="E299" s="4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5.75" customHeight="1" x14ac:dyDescent="0.2">
      <c r="A300" s="35"/>
      <c r="B300" s="36"/>
      <c r="C300" s="37"/>
      <c r="D300" s="37"/>
      <c r="E300" s="4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5.75" customHeight="1" x14ac:dyDescent="0.2">
      <c r="A301" s="35"/>
      <c r="B301" s="36"/>
      <c r="C301" s="37"/>
      <c r="D301" s="37"/>
      <c r="E301" s="4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5.75" customHeight="1" x14ac:dyDescent="0.2">
      <c r="A302" s="35"/>
      <c r="B302" s="36"/>
      <c r="C302" s="37"/>
      <c r="D302" s="37"/>
      <c r="E302" s="4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5.75" customHeight="1" x14ac:dyDescent="0.2">
      <c r="A303" s="35"/>
      <c r="B303" s="36"/>
      <c r="C303" s="37"/>
      <c r="D303" s="37"/>
      <c r="E303" s="4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5.75" customHeight="1" x14ac:dyDescent="0.2">
      <c r="A304" s="35"/>
      <c r="B304" s="36"/>
      <c r="C304" s="37"/>
      <c r="D304" s="37"/>
      <c r="E304" s="4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5.75" customHeight="1" x14ac:dyDescent="0.2">
      <c r="A305" s="35"/>
      <c r="B305" s="36"/>
      <c r="C305" s="37"/>
      <c r="D305" s="37"/>
      <c r="E305" s="4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5.75" customHeight="1" x14ac:dyDescent="0.2">
      <c r="A306" s="35"/>
      <c r="B306" s="36"/>
      <c r="C306" s="37"/>
      <c r="D306" s="37"/>
      <c r="E306" s="4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5.75" customHeight="1" x14ac:dyDescent="0.2">
      <c r="A307" s="35"/>
      <c r="B307" s="36"/>
      <c r="C307" s="37"/>
      <c r="D307" s="37"/>
      <c r="E307" s="4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5.75" customHeight="1" x14ac:dyDescent="0.2">
      <c r="A308" s="35"/>
      <c r="B308" s="36"/>
      <c r="C308" s="37"/>
      <c r="D308" s="37"/>
      <c r="E308" s="4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5.75" customHeight="1" x14ac:dyDescent="0.2">
      <c r="A309" s="35"/>
      <c r="B309" s="36"/>
      <c r="C309" s="37"/>
      <c r="D309" s="37"/>
      <c r="E309" s="4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5.75" customHeight="1" x14ac:dyDescent="0.2">
      <c r="A310" s="35"/>
      <c r="B310" s="36"/>
      <c r="C310" s="37"/>
      <c r="D310" s="37"/>
      <c r="E310" s="4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5.75" customHeight="1" x14ac:dyDescent="0.2">
      <c r="A311" s="35"/>
      <c r="B311" s="36"/>
      <c r="C311" s="37"/>
      <c r="D311" s="37"/>
      <c r="E311" s="4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5.75" customHeight="1" x14ac:dyDescent="0.2">
      <c r="A312" s="35"/>
      <c r="B312" s="36"/>
      <c r="C312" s="37"/>
      <c r="D312" s="37"/>
      <c r="E312" s="4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5.75" customHeight="1" x14ac:dyDescent="0.2">
      <c r="A313" s="35"/>
      <c r="B313" s="36"/>
      <c r="C313" s="37"/>
      <c r="D313" s="37"/>
      <c r="E313" s="4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5.75" customHeight="1" x14ac:dyDescent="0.2">
      <c r="A314" s="35"/>
      <c r="B314" s="36"/>
      <c r="C314" s="37"/>
      <c r="D314" s="37"/>
      <c r="E314" s="4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5.75" customHeight="1" x14ac:dyDescent="0.2">
      <c r="A315" s="35"/>
      <c r="B315" s="36"/>
      <c r="C315" s="37"/>
      <c r="D315" s="37"/>
      <c r="E315" s="4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5.75" customHeight="1" x14ac:dyDescent="0.2">
      <c r="A316" s="35"/>
      <c r="B316" s="36"/>
      <c r="C316" s="37"/>
      <c r="D316" s="37"/>
      <c r="E316" s="4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5.75" customHeight="1" x14ac:dyDescent="0.2">
      <c r="A317" s="35"/>
      <c r="B317" s="36"/>
      <c r="C317" s="37"/>
      <c r="D317" s="37"/>
      <c r="E317" s="4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5.75" customHeight="1" x14ac:dyDescent="0.2">
      <c r="A318" s="35"/>
      <c r="B318" s="36"/>
      <c r="C318" s="37"/>
      <c r="D318" s="37"/>
      <c r="E318" s="4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5.75" customHeight="1" x14ac:dyDescent="0.2">
      <c r="A319" s="35"/>
      <c r="B319" s="36"/>
      <c r="C319" s="37"/>
      <c r="D319" s="37"/>
      <c r="E319" s="4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5.75" customHeight="1" x14ac:dyDescent="0.2">
      <c r="A320" s="35"/>
      <c r="B320" s="36"/>
      <c r="C320" s="37"/>
      <c r="D320" s="37"/>
      <c r="E320" s="4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5.75" customHeight="1" x14ac:dyDescent="0.2">
      <c r="A321" s="35"/>
      <c r="B321" s="36"/>
      <c r="C321" s="37"/>
      <c r="D321" s="37"/>
      <c r="E321" s="4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5.75" customHeight="1" x14ac:dyDescent="0.2">
      <c r="A322" s="35"/>
      <c r="B322" s="36"/>
      <c r="C322" s="37"/>
      <c r="D322" s="37"/>
      <c r="E322" s="4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5.75" customHeight="1" x14ac:dyDescent="0.2">
      <c r="A323" s="35"/>
      <c r="B323" s="36"/>
      <c r="C323" s="37"/>
      <c r="D323" s="37"/>
      <c r="E323" s="4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5.75" customHeight="1" x14ac:dyDescent="0.2">
      <c r="A324" s="35"/>
      <c r="B324" s="36"/>
      <c r="C324" s="37"/>
      <c r="D324" s="37"/>
      <c r="E324" s="4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5.75" customHeight="1" x14ac:dyDescent="0.2">
      <c r="A325" s="35"/>
      <c r="B325" s="36"/>
      <c r="C325" s="37"/>
      <c r="D325" s="37"/>
      <c r="E325" s="4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5.75" customHeight="1" x14ac:dyDescent="0.2">
      <c r="A326" s="35"/>
      <c r="B326" s="36"/>
      <c r="C326" s="37"/>
      <c r="D326" s="37"/>
      <c r="E326" s="4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5.75" customHeight="1" x14ac:dyDescent="0.2">
      <c r="A327" s="35"/>
      <c r="B327" s="36"/>
      <c r="C327" s="37"/>
      <c r="D327" s="37"/>
      <c r="E327" s="4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5.75" customHeight="1" x14ac:dyDescent="0.2">
      <c r="A328" s="35"/>
      <c r="B328" s="36"/>
      <c r="C328" s="37"/>
      <c r="D328" s="37"/>
      <c r="E328" s="4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5.75" customHeight="1" x14ac:dyDescent="0.2">
      <c r="A329" s="35"/>
      <c r="B329" s="36"/>
      <c r="C329" s="37"/>
      <c r="D329" s="37"/>
      <c r="E329" s="4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5.75" customHeight="1" x14ac:dyDescent="0.2">
      <c r="A330" s="35"/>
      <c r="B330" s="36"/>
      <c r="C330" s="37"/>
      <c r="D330" s="37"/>
      <c r="E330" s="4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5.75" customHeight="1" x14ac:dyDescent="0.2">
      <c r="A331" s="35"/>
      <c r="B331" s="36"/>
      <c r="C331" s="37"/>
      <c r="D331" s="37"/>
      <c r="E331" s="4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5.75" customHeight="1" x14ac:dyDescent="0.2">
      <c r="A332" s="35"/>
      <c r="B332" s="36"/>
      <c r="C332" s="37"/>
      <c r="D332" s="37"/>
      <c r="E332" s="4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5.75" customHeight="1" x14ac:dyDescent="0.2">
      <c r="A333" s="35"/>
      <c r="B333" s="36"/>
      <c r="C333" s="37"/>
      <c r="D333" s="37"/>
      <c r="E333" s="4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5.75" customHeight="1" x14ac:dyDescent="0.2">
      <c r="A334" s="35"/>
      <c r="B334" s="36"/>
      <c r="C334" s="37"/>
      <c r="D334" s="37"/>
      <c r="E334" s="4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5.75" customHeight="1" x14ac:dyDescent="0.2">
      <c r="A335" s="35"/>
      <c r="B335" s="36"/>
      <c r="C335" s="37"/>
      <c r="D335" s="37"/>
      <c r="E335" s="4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5.75" customHeight="1" x14ac:dyDescent="0.2">
      <c r="A336" s="35"/>
      <c r="B336" s="36"/>
      <c r="C336" s="37"/>
      <c r="D336" s="37"/>
      <c r="E336" s="4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5.75" customHeight="1" x14ac:dyDescent="0.2">
      <c r="A337" s="35"/>
      <c r="B337" s="36"/>
      <c r="C337" s="37"/>
      <c r="D337" s="37"/>
      <c r="E337" s="4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5.75" customHeight="1" x14ac:dyDescent="0.2">
      <c r="A338" s="35"/>
      <c r="B338" s="36"/>
      <c r="C338" s="37"/>
      <c r="D338" s="37"/>
      <c r="E338" s="4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5.75" customHeight="1" x14ac:dyDescent="0.2">
      <c r="A339" s="35"/>
      <c r="B339" s="36"/>
      <c r="C339" s="37"/>
      <c r="D339" s="37"/>
      <c r="E339" s="4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5.75" customHeight="1" x14ac:dyDescent="0.2">
      <c r="A340" s="35"/>
      <c r="B340" s="36"/>
      <c r="C340" s="37"/>
      <c r="D340" s="37"/>
      <c r="E340" s="4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5.75" customHeight="1" x14ac:dyDescent="0.2">
      <c r="A341" s="35"/>
      <c r="B341" s="36"/>
      <c r="C341" s="37"/>
      <c r="D341" s="37"/>
      <c r="E341" s="4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5.75" customHeight="1" x14ac:dyDescent="0.2">
      <c r="A342" s="35"/>
      <c r="B342" s="36"/>
      <c r="C342" s="37"/>
      <c r="D342" s="37"/>
      <c r="E342" s="4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5.75" customHeight="1" x14ac:dyDescent="0.2">
      <c r="A343" s="35"/>
      <c r="B343" s="36"/>
      <c r="C343" s="37"/>
      <c r="D343" s="37"/>
      <c r="E343" s="4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5.75" customHeight="1" x14ac:dyDescent="0.2">
      <c r="A344" s="35"/>
      <c r="B344" s="36"/>
      <c r="C344" s="37"/>
      <c r="D344" s="37"/>
      <c r="E344" s="4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5.75" customHeight="1" x14ac:dyDescent="0.2">
      <c r="A345" s="35"/>
      <c r="B345" s="36"/>
      <c r="C345" s="37"/>
      <c r="D345" s="37"/>
      <c r="E345" s="4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5.75" customHeight="1" x14ac:dyDescent="0.2">
      <c r="A346" s="35"/>
      <c r="B346" s="36"/>
      <c r="C346" s="37"/>
      <c r="D346" s="37"/>
      <c r="E346" s="4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5.75" customHeight="1" x14ac:dyDescent="0.2">
      <c r="A347" s="35"/>
      <c r="B347" s="36"/>
      <c r="C347" s="37"/>
      <c r="D347" s="37"/>
      <c r="E347" s="4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5.75" customHeight="1" x14ac:dyDescent="0.2">
      <c r="A348" s="35"/>
      <c r="B348" s="36"/>
      <c r="C348" s="37"/>
      <c r="D348" s="37"/>
      <c r="E348" s="4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5.75" customHeight="1" x14ac:dyDescent="0.2">
      <c r="A349" s="35"/>
      <c r="B349" s="36"/>
      <c r="C349" s="37"/>
      <c r="D349" s="37"/>
      <c r="E349" s="4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5.75" customHeight="1" x14ac:dyDescent="0.2">
      <c r="A350" s="35"/>
      <c r="B350" s="36"/>
      <c r="C350" s="37"/>
      <c r="D350" s="37"/>
      <c r="E350" s="4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5.75" customHeight="1" x14ac:dyDescent="0.2">
      <c r="A351" s="35"/>
      <c r="B351" s="36"/>
      <c r="C351" s="37"/>
      <c r="D351" s="37"/>
      <c r="E351" s="4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5.75" customHeight="1" x14ac:dyDescent="0.2">
      <c r="A352" s="35"/>
      <c r="B352" s="36"/>
      <c r="C352" s="37"/>
      <c r="D352" s="37"/>
      <c r="E352" s="4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5.75" customHeight="1" x14ac:dyDescent="0.2">
      <c r="A353" s="35"/>
      <c r="B353" s="36"/>
      <c r="C353" s="37"/>
      <c r="D353" s="37"/>
      <c r="E353" s="4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5.75" customHeight="1" x14ac:dyDescent="0.2">
      <c r="A354" s="35"/>
      <c r="B354" s="36"/>
      <c r="C354" s="37"/>
      <c r="D354" s="37"/>
      <c r="E354" s="4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5.75" customHeight="1" x14ac:dyDescent="0.2">
      <c r="A355" s="35"/>
      <c r="B355" s="36"/>
      <c r="C355" s="37"/>
      <c r="D355" s="37"/>
      <c r="E355" s="4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5.75" customHeight="1" x14ac:dyDescent="0.2">
      <c r="A356" s="35"/>
      <c r="B356" s="36"/>
      <c r="C356" s="37"/>
      <c r="D356" s="37"/>
      <c r="E356" s="4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5.75" customHeight="1" x14ac:dyDescent="0.2">
      <c r="A357" s="35"/>
      <c r="B357" s="36"/>
      <c r="C357" s="37"/>
      <c r="D357" s="37"/>
      <c r="E357" s="4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5.75" customHeight="1" x14ac:dyDescent="0.2">
      <c r="A358" s="35"/>
      <c r="B358" s="36"/>
      <c r="C358" s="37"/>
      <c r="D358" s="37"/>
      <c r="E358" s="4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5.75" customHeight="1" x14ac:dyDescent="0.2">
      <c r="A359" s="35"/>
      <c r="B359" s="36"/>
      <c r="C359" s="37"/>
      <c r="D359" s="37"/>
      <c r="E359" s="4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5.75" customHeight="1" x14ac:dyDescent="0.2">
      <c r="A360" s="35"/>
      <c r="B360" s="36"/>
      <c r="C360" s="37"/>
      <c r="D360" s="37"/>
      <c r="E360" s="4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5.75" customHeight="1" x14ac:dyDescent="0.2">
      <c r="A361" s="35"/>
      <c r="B361" s="36"/>
      <c r="C361" s="37"/>
      <c r="D361" s="37"/>
      <c r="E361" s="4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5.75" customHeight="1" x14ac:dyDescent="0.2">
      <c r="A362" s="35"/>
      <c r="B362" s="36"/>
      <c r="C362" s="37"/>
      <c r="D362" s="37"/>
      <c r="E362" s="4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5.75" customHeight="1" x14ac:dyDescent="0.2">
      <c r="A363" s="35"/>
      <c r="B363" s="36"/>
      <c r="C363" s="37"/>
      <c r="D363" s="37"/>
      <c r="E363" s="4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5.75" customHeight="1" x14ac:dyDescent="0.2">
      <c r="A364" s="35"/>
      <c r="B364" s="36"/>
      <c r="C364" s="37"/>
      <c r="D364" s="37"/>
      <c r="E364" s="4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5.75" customHeight="1" x14ac:dyDescent="0.2">
      <c r="A365" s="35"/>
      <c r="B365" s="36"/>
      <c r="C365" s="37"/>
      <c r="D365" s="37"/>
      <c r="E365" s="4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5.75" customHeight="1" x14ac:dyDescent="0.2">
      <c r="A366" s="35"/>
      <c r="B366" s="36"/>
      <c r="C366" s="37"/>
      <c r="D366" s="37"/>
      <c r="E366" s="4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5.75" customHeight="1" x14ac:dyDescent="0.2">
      <c r="A367" s="35"/>
      <c r="B367" s="36"/>
      <c r="C367" s="37"/>
      <c r="D367" s="37"/>
      <c r="E367" s="4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5.75" customHeight="1" x14ac:dyDescent="0.2">
      <c r="A368" s="35"/>
      <c r="B368" s="36"/>
      <c r="C368" s="37"/>
      <c r="D368" s="37"/>
      <c r="E368" s="4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5.75" customHeight="1" x14ac:dyDescent="0.2">
      <c r="A369" s="35"/>
      <c r="B369" s="36"/>
      <c r="C369" s="37"/>
      <c r="D369" s="37"/>
      <c r="E369" s="4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5.75" customHeight="1" x14ac:dyDescent="0.2">
      <c r="A370" s="35"/>
      <c r="B370" s="36"/>
      <c r="C370" s="37"/>
      <c r="D370" s="37"/>
      <c r="E370" s="4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5.75" customHeight="1" x14ac:dyDescent="0.2">
      <c r="A371" s="35"/>
      <c r="B371" s="36"/>
      <c r="C371" s="37"/>
      <c r="D371" s="37"/>
      <c r="E371" s="4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5.75" customHeight="1" x14ac:dyDescent="0.2">
      <c r="A372" s="35"/>
      <c r="B372" s="36"/>
      <c r="C372" s="37"/>
      <c r="D372" s="37"/>
      <c r="E372" s="4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5.75" customHeight="1" x14ac:dyDescent="0.2">
      <c r="A373" s="35"/>
      <c r="B373" s="36"/>
      <c r="C373" s="37"/>
      <c r="D373" s="37"/>
      <c r="E373" s="4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5.75" customHeight="1" x14ac:dyDescent="0.2">
      <c r="A374" s="35"/>
      <c r="B374" s="36"/>
      <c r="C374" s="37"/>
      <c r="D374" s="37"/>
      <c r="E374" s="4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5.75" customHeight="1" x14ac:dyDescent="0.2">
      <c r="A375" s="35"/>
      <c r="B375" s="36"/>
      <c r="C375" s="37"/>
      <c r="D375" s="37"/>
      <c r="E375" s="4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5.75" customHeight="1" x14ac:dyDescent="0.2">
      <c r="A376" s="35"/>
      <c r="B376" s="36"/>
      <c r="C376" s="37"/>
      <c r="D376" s="37"/>
      <c r="E376" s="4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5.75" customHeight="1" x14ac:dyDescent="0.2">
      <c r="A377" s="35"/>
      <c r="B377" s="36"/>
      <c r="C377" s="37"/>
      <c r="D377" s="37"/>
      <c r="E377" s="4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5.75" customHeight="1" x14ac:dyDescent="0.2">
      <c r="A378" s="35"/>
      <c r="B378" s="36"/>
      <c r="C378" s="37"/>
      <c r="D378" s="37"/>
      <c r="E378" s="4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5.75" customHeight="1" x14ac:dyDescent="0.2">
      <c r="A379" s="35"/>
      <c r="B379" s="36"/>
      <c r="C379" s="37"/>
      <c r="D379" s="37"/>
      <c r="E379" s="4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5.75" customHeight="1" x14ac:dyDescent="0.2">
      <c r="A380" s="35"/>
      <c r="B380" s="36"/>
      <c r="C380" s="37"/>
      <c r="D380" s="37"/>
      <c r="E380" s="4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5.75" customHeight="1" x14ac:dyDescent="0.2">
      <c r="A381" s="35"/>
      <c r="B381" s="36"/>
      <c r="C381" s="37"/>
      <c r="D381" s="37"/>
      <c r="E381" s="4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5.75" customHeight="1" x14ac:dyDescent="0.2">
      <c r="A382" s="35"/>
      <c r="B382" s="36"/>
      <c r="C382" s="37"/>
      <c r="D382" s="37"/>
      <c r="E382" s="4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5.75" customHeight="1" x14ac:dyDescent="0.2">
      <c r="A383" s="35"/>
      <c r="B383" s="36"/>
      <c r="C383" s="37"/>
      <c r="D383" s="37"/>
      <c r="E383" s="4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5.75" customHeight="1" x14ac:dyDescent="0.2">
      <c r="A384" s="35"/>
      <c r="B384" s="36"/>
      <c r="C384" s="37"/>
      <c r="D384" s="37"/>
      <c r="E384" s="4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5.75" customHeight="1" x14ac:dyDescent="0.2">
      <c r="A385" s="35"/>
      <c r="B385" s="36"/>
      <c r="C385" s="37"/>
      <c r="D385" s="37"/>
      <c r="E385" s="4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5.75" customHeight="1" x14ac:dyDescent="0.2">
      <c r="A386" s="35"/>
      <c r="B386" s="36"/>
      <c r="C386" s="37"/>
      <c r="D386" s="37"/>
      <c r="E386" s="4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5.75" customHeight="1" x14ac:dyDescent="0.2">
      <c r="A387" s="35"/>
      <c r="B387" s="36"/>
      <c r="C387" s="37"/>
      <c r="D387" s="37"/>
      <c r="E387" s="4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5.75" customHeight="1" x14ac:dyDescent="0.2">
      <c r="A388" s="35"/>
      <c r="B388" s="36"/>
      <c r="C388" s="37"/>
      <c r="D388" s="37"/>
      <c r="E388" s="4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5.75" customHeight="1" x14ac:dyDescent="0.2">
      <c r="A389" s="35"/>
      <c r="B389" s="36"/>
      <c r="C389" s="37"/>
      <c r="D389" s="37"/>
      <c r="E389" s="4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5.75" customHeight="1" x14ac:dyDescent="0.2">
      <c r="A390" s="35"/>
      <c r="B390" s="36"/>
      <c r="C390" s="37"/>
      <c r="D390" s="37"/>
      <c r="E390" s="4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5.75" customHeight="1" x14ac:dyDescent="0.2">
      <c r="A391" s="35"/>
      <c r="B391" s="36"/>
      <c r="C391" s="37"/>
      <c r="D391" s="37"/>
      <c r="E391" s="4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5.75" customHeight="1" x14ac:dyDescent="0.2">
      <c r="A392" s="35"/>
      <c r="B392" s="36"/>
      <c r="C392" s="37"/>
      <c r="D392" s="37"/>
      <c r="E392" s="4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5.75" customHeight="1" x14ac:dyDescent="0.2">
      <c r="A393" s="35"/>
      <c r="B393" s="36"/>
      <c r="C393" s="37"/>
      <c r="D393" s="37"/>
      <c r="E393" s="4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5.75" customHeight="1" x14ac:dyDescent="0.2">
      <c r="A394" s="35"/>
      <c r="B394" s="36"/>
      <c r="C394" s="37"/>
      <c r="D394" s="37"/>
      <c r="E394" s="4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5.75" customHeight="1" x14ac:dyDescent="0.2">
      <c r="A395" s="35"/>
      <c r="B395" s="36"/>
      <c r="C395" s="37"/>
      <c r="D395" s="37"/>
      <c r="E395" s="4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5.75" customHeight="1" x14ac:dyDescent="0.2">
      <c r="A396" s="35"/>
      <c r="B396" s="36"/>
      <c r="C396" s="37"/>
      <c r="D396" s="37"/>
      <c r="E396" s="4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5.75" customHeight="1" x14ac:dyDescent="0.2">
      <c r="A397" s="35"/>
      <c r="B397" s="36"/>
      <c r="C397" s="37"/>
      <c r="D397" s="37"/>
      <c r="E397" s="4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5.75" customHeight="1" x14ac:dyDescent="0.2">
      <c r="A398" s="35"/>
      <c r="B398" s="36"/>
      <c r="C398" s="37"/>
      <c r="D398" s="37"/>
      <c r="E398" s="4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5.75" customHeight="1" x14ac:dyDescent="0.2">
      <c r="A399" s="35"/>
      <c r="B399" s="36"/>
      <c r="C399" s="37"/>
      <c r="D399" s="37"/>
      <c r="E399" s="4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5.75" customHeight="1" x14ac:dyDescent="0.2">
      <c r="A400" s="35"/>
      <c r="B400" s="36"/>
      <c r="C400" s="37"/>
      <c r="D400" s="37"/>
      <c r="E400" s="4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5.75" customHeight="1" x14ac:dyDescent="0.2">
      <c r="A401" s="35"/>
      <c r="B401" s="36"/>
      <c r="C401" s="37"/>
      <c r="D401" s="37"/>
      <c r="E401" s="4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5.75" customHeight="1" x14ac:dyDescent="0.2">
      <c r="A402" s="35"/>
      <c r="B402" s="36"/>
      <c r="C402" s="37"/>
      <c r="D402" s="37"/>
      <c r="E402" s="4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5.75" customHeight="1" x14ac:dyDescent="0.2">
      <c r="A403" s="35"/>
      <c r="B403" s="36"/>
      <c r="C403" s="37"/>
      <c r="D403" s="37"/>
      <c r="E403" s="4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5.75" customHeight="1" x14ac:dyDescent="0.2">
      <c r="A404" s="35"/>
      <c r="B404" s="36"/>
      <c r="C404" s="37"/>
      <c r="D404" s="37"/>
      <c r="E404" s="4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5.75" customHeight="1" x14ac:dyDescent="0.2">
      <c r="A405" s="35"/>
      <c r="B405" s="36"/>
      <c r="C405" s="37"/>
      <c r="D405" s="37"/>
      <c r="E405" s="4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5.75" customHeight="1" x14ac:dyDescent="0.2">
      <c r="A406" s="35"/>
      <c r="B406" s="36"/>
      <c r="C406" s="37"/>
      <c r="D406" s="37"/>
      <c r="E406" s="4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5.75" customHeight="1" x14ac:dyDescent="0.2">
      <c r="A407" s="35"/>
      <c r="B407" s="36"/>
      <c r="C407" s="37"/>
      <c r="D407" s="37"/>
      <c r="E407" s="4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5.75" customHeight="1" x14ac:dyDescent="0.2">
      <c r="A408" s="35"/>
      <c r="B408" s="36"/>
      <c r="C408" s="37"/>
      <c r="D408" s="37"/>
      <c r="E408" s="4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5.75" customHeight="1" x14ac:dyDescent="0.2">
      <c r="A409" s="35"/>
      <c r="B409" s="36"/>
      <c r="C409" s="37"/>
      <c r="D409" s="37"/>
      <c r="E409" s="4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5.75" customHeight="1" x14ac:dyDescent="0.2">
      <c r="A410" s="35"/>
      <c r="B410" s="36"/>
      <c r="C410" s="37"/>
      <c r="D410" s="37"/>
      <c r="E410" s="4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5.75" customHeight="1" x14ac:dyDescent="0.2">
      <c r="A411" s="35"/>
      <c r="B411" s="36"/>
      <c r="C411" s="37"/>
      <c r="D411" s="37"/>
      <c r="E411" s="4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5.75" customHeight="1" x14ac:dyDescent="0.2">
      <c r="A412" s="35"/>
      <c r="B412" s="36"/>
      <c r="C412" s="37"/>
      <c r="D412" s="37"/>
      <c r="E412" s="4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5.75" customHeight="1" x14ac:dyDescent="0.2">
      <c r="A413" s="35"/>
      <c r="B413" s="36"/>
      <c r="C413" s="37"/>
      <c r="D413" s="37"/>
      <c r="E413" s="4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5.75" customHeight="1" x14ac:dyDescent="0.2">
      <c r="A414" s="35"/>
      <c r="B414" s="36"/>
      <c r="C414" s="37"/>
      <c r="D414" s="37"/>
      <c r="E414" s="4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5.75" customHeight="1" x14ac:dyDescent="0.2">
      <c r="A415" s="35"/>
      <c r="B415" s="36"/>
      <c r="C415" s="37"/>
      <c r="D415" s="37"/>
      <c r="E415" s="4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5.75" customHeight="1" x14ac:dyDescent="0.2">
      <c r="A416" s="35"/>
      <c r="B416" s="36"/>
      <c r="C416" s="37"/>
      <c r="D416" s="37"/>
      <c r="E416" s="4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5.75" customHeight="1" x14ac:dyDescent="0.2">
      <c r="A417" s="35"/>
      <c r="B417" s="36"/>
      <c r="C417" s="37"/>
      <c r="D417" s="37"/>
      <c r="E417" s="4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5.75" customHeight="1" x14ac:dyDescent="0.2">
      <c r="A418" s="35"/>
      <c r="B418" s="36"/>
      <c r="C418" s="37"/>
      <c r="D418" s="37"/>
      <c r="E418" s="4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5.75" customHeight="1" x14ac:dyDescent="0.2">
      <c r="A419" s="35"/>
      <c r="B419" s="36"/>
      <c r="C419" s="37"/>
      <c r="D419" s="37"/>
      <c r="E419" s="4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5.75" customHeight="1" x14ac:dyDescent="0.2">
      <c r="A420" s="35"/>
      <c r="B420" s="36"/>
      <c r="C420" s="37"/>
      <c r="D420" s="37"/>
      <c r="E420" s="4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5.75" customHeight="1" x14ac:dyDescent="0.2">
      <c r="A421" s="35"/>
      <c r="B421" s="36"/>
      <c r="C421" s="37"/>
      <c r="D421" s="37"/>
      <c r="E421" s="4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5.75" customHeight="1" x14ac:dyDescent="0.2">
      <c r="A422" s="35"/>
      <c r="B422" s="36"/>
      <c r="C422" s="37"/>
      <c r="D422" s="37"/>
      <c r="E422" s="4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5.75" customHeight="1" x14ac:dyDescent="0.2">
      <c r="A423" s="35"/>
      <c r="B423" s="36"/>
      <c r="C423" s="37"/>
      <c r="D423" s="37"/>
      <c r="E423" s="4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5.75" customHeight="1" x14ac:dyDescent="0.2">
      <c r="A424" s="35"/>
      <c r="B424" s="36"/>
      <c r="C424" s="37"/>
      <c r="D424" s="37"/>
      <c r="E424" s="4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5.75" customHeight="1" x14ac:dyDescent="0.2">
      <c r="A425" s="35"/>
      <c r="B425" s="36"/>
      <c r="C425" s="37"/>
      <c r="D425" s="37"/>
      <c r="E425" s="4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5.75" customHeight="1" x14ac:dyDescent="0.2">
      <c r="A426" s="35"/>
      <c r="B426" s="36"/>
      <c r="C426" s="37"/>
      <c r="D426" s="37"/>
      <c r="E426" s="4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5.75" customHeight="1" x14ac:dyDescent="0.2">
      <c r="A427" s="35"/>
      <c r="B427" s="36"/>
      <c r="C427" s="37"/>
      <c r="D427" s="37"/>
      <c r="E427" s="4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5.75" customHeight="1" x14ac:dyDescent="0.2">
      <c r="A428" s="35"/>
      <c r="B428" s="36"/>
      <c r="C428" s="37"/>
      <c r="D428" s="37"/>
      <c r="E428" s="4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5.75" customHeight="1" x14ac:dyDescent="0.2">
      <c r="A429" s="35"/>
      <c r="B429" s="36"/>
      <c r="C429" s="37"/>
      <c r="D429" s="37"/>
      <c r="E429" s="4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5.75" customHeight="1" x14ac:dyDescent="0.2">
      <c r="A430" s="35"/>
      <c r="B430" s="36"/>
      <c r="C430" s="37"/>
      <c r="D430" s="37"/>
      <c r="E430" s="4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5.75" customHeight="1" x14ac:dyDescent="0.2">
      <c r="A431" s="35"/>
      <c r="B431" s="36"/>
      <c r="C431" s="37"/>
      <c r="D431" s="37"/>
      <c r="E431" s="4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5.75" customHeight="1" x14ac:dyDescent="0.2">
      <c r="A432" s="35"/>
      <c r="B432" s="36"/>
      <c r="C432" s="37"/>
      <c r="D432" s="37"/>
      <c r="E432" s="4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5.75" customHeight="1" x14ac:dyDescent="0.2">
      <c r="A433" s="35"/>
      <c r="B433" s="36"/>
      <c r="C433" s="37"/>
      <c r="D433" s="37"/>
      <c r="E433" s="4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5.75" customHeight="1" x14ac:dyDescent="0.2">
      <c r="A434" s="35"/>
      <c r="B434" s="36"/>
      <c r="C434" s="37"/>
      <c r="D434" s="37"/>
      <c r="E434" s="4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5.75" customHeight="1" x14ac:dyDescent="0.2">
      <c r="A435" s="35"/>
      <c r="B435" s="36"/>
      <c r="C435" s="37"/>
      <c r="D435" s="37"/>
      <c r="E435" s="4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5.75" customHeight="1" x14ac:dyDescent="0.2">
      <c r="A436" s="35"/>
      <c r="B436" s="36"/>
      <c r="C436" s="37"/>
      <c r="D436" s="37"/>
      <c r="E436" s="4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5.75" customHeight="1" x14ac:dyDescent="0.2">
      <c r="A437" s="35"/>
      <c r="B437" s="36"/>
      <c r="C437" s="37"/>
      <c r="D437" s="37"/>
      <c r="E437" s="4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5.75" customHeight="1" x14ac:dyDescent="0.2">
      <c r="A438" s="35"/>
      <c r="B438" s="36"/>
      <c r="C438" s="37"/>
      <c r="D438" s="37"/>
      <c r="E438" s="4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5.75" customHeight="1" x14ac:dyDescent="0.2">
      <c r="A439" s="35"/>
      <c r="B439" s="36"/>
      <c r="C439" s="37"/>
      <c r="D439" s="37"/>
      <c r="E439" s="4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5.75" customHeight="1" x14ac:dyDescent="0.2">
      <c r="A440" s="35"/>
      <c r="B440" s="36"/>
      <c r="C440" s="37"/>
      <c r="D440" s="37"/>
      <c r="E440" s="4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5.75" customHeight="1" x14ac:dyDescent="0.2">
      <c r="A441" s="35"/>
      <c r="B441" s="36"/>
      <c r="C441" s="37"/>
      <c r="D441" s="37"/>
      <c r="E441" s="4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5.75" customHeight="1" x14ac:dyDescent="0.2">
      <c r="A442" s="35"/>
      <c r="B442" s="36"/>
      <c r="C442" s="37"/>
      <c r="D442" s="37"/>
      <c r="E442" s="4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5.75" customHeight="1" x14ac:dyDescent="0.2">
      <c r="A443" s="35"/>
      <c r="B443" s="36"/>
      <c r="C443" s="37"/>
      <c r="D443" s="37"/>
      <c r="E443" s="4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5.75" customHeight="1" x14ac:dyDescent="0.2">
      <c r="A444" s="35"/>
      <c r="B444" s="36"/>
      <c r="C444" s="37"/>
      <c r="D444" s="37"/>
      <c r="E444" s="4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5.75" customHeight="1" x14ac:dyDescent="0.2">
      <c r="A445" s="35"/>
      <c r="B445" s="36"/>
      <c r="C445" s="37"/>
      <c r="D445" s="37"/>
      <c r="E445" s="4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5.75" customHeight="1" x14ac:dyDescent="0.2">
      <c r="A446" s="35"/>
      <c r="B446" s="36"/>
      <c r="C446" s="37"/>
      <c r="D446" s="37"/>
      <c r="E446" s="4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5.75" customHeight="1" x14ac:dyDescent="0.2">
      <c r="A447" s="35"/>
      <c r="B447" s="36"/>
      <c r="C447" s="37"/>
      <c r="D447" s="37"/>
      <c r="E447" s="4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5.75" customHeight="1" x14ac:dyDescent="0.2">
      <c r="A448" s="35"/>
      <c r="B448" s="36"/>
      <c r="C448" s="37"/>
      <c r="D448" s="37"/>
      <c r="E448" s="4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5.75" customHeight="1" x14ac:dyDescent="0.2">
      <c r="A449" s="35"/>
      <c r="B449" s="36"/>
      <c r="C449" s="37"/>
      <c r="D449" s="37"/>
      <c r="E449" s="4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5.75" customHeight="1" x14ac:dyDescent="0.2">
      <c r="A450" s="35"/>
      <c r="B450" s="36"/>
      <c r="C450" s="37"/>
      <c r="D450" s="37"/>
      <c r="E450" s="4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5.75" customHeight="1" x14ac:dyDescent="0.2">
      <c r="A451" s="35"/>
      <c r="B451" s="36"/>
      <c r="C451" s="37"/>
      <c r="D451" s="37"/>
      <c r="E451" s="4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5.75" customHeight="1" x14ac:dyDescent="0.2">
      <c r="A452" s="35"/>
      <c r="B452" s="36"/>
      <c r="C452" s="37"/>
      <c r="D452" s="37"/>
      <c r="E452" s="4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5.75" customHeight="1" x14ac:dyDescent="0.2">
      <c r="A453" s="35"/>
      <c r="B453" s="36"/>
      <c r="C453" s="37"/>
      <c r="D453" s="37"/>
      <c r="E453" s="4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5.75" customHeight="1" x14ac:dyDescent="0.2">
      <c r="A454" s="35"/>
      <c r="B454" s="36"/>
      <c r="C454" s="37"/>
      <c r="D454" s="37"/>
      <c r="E454" s="4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5.75" customHeight="1" x14ac:dyDescent="0.2">
      <c r="A455" s="35"/>
      <c r="B455" s="36"/>
      <c r="C455" s="37"/>
      <c r="D455" s="37"/>
      <c r="E455" s="4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5.75" customHeight="1" x14ac:dyDescent="0.2">
      <c r="A456" s="35"/>
      <c r="B456" s="36"/>
      <c r="C456" s="37"/>
      <c r="D456" s="37"/>
      <c r="E456" s="4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5.75" customHeight="1" x14ac:dyDescent="0.2">
      <c r="A457" s="35"/>
      <c r="B457" s="36"/>
      <c r="C457" s="37"/>
      <c r="D457" s="37"/>
      <c r="E457" s="4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5.75" customHeight="1" x14ac:dyDescent="0.2">
      <c r="A458" s="35"/>
      <c r="B458" s="36"/>
      <c r="C458" s="37"/>
      <c r="D458" s="37"/>
      <c r="E458" s="4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5.75" customHeight="1" x14ac:dyDescent="0.2">
      <c r="A459" s="35"/>
      <c r="B459" s="36"/>
      <c r="C459" s="37"/>
      <c r="D459" s="37"/>
      <c r="E459" s="4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5.75" customHeight="1" x14ac:dyDescent="0.2">
      <c r="A460" s="35"/>
      <c r="B460" s="36"/>
      <c r="C460" s="37"/>
      <c r="D460" s="37"/>
      <c r="E460" s="4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5.75" customHeight="1" x14ac:dyDescent="0.2">
      <c r="A461" s="35"/>
      <c r="B461" s="36"/>
      <c r="C461" s="37"/>
      <c r="D461" s="37"/>
      <c r="E461" s="4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5.75" customHeight="1" x14ac:dyDescent="0.2">
      <c r="A462" s="35"/>
      <c r="B462" s="36"/>
      <c r="C462" s="37"/>
      <c r="D462" s="37"/>
      <c r="E462" s="4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5.75" customHeight="1" x14ac:dyDescent="0.2">
      <c r="A463" s="35"/>
      <c r="B463" s="36"/>
      <c r="C463" s="37"/>
      <c r="D463" s="37"/>
      <c r="E463" s="4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5.75" customHeight="1" x14ac:dyDescent="0.2">
      <c r="A464" s="35"/>
      <c r="B464" s="36"/>
      <c r="C464" s="37"/>
      <c r="D464" s="37"/>
      <c r="E464" s="4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5.75" customHeight="1" x14ac:dyDescent="0.2">
      <c r="A465" s="35"/>
      <c r="B465" s="36"/>
      <c r="C465" s="37"/>
      <c r="D465" s="37"/>
      <c r="E465" s="4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5.75" customHeight="1" x14ac:dyDescent="0.2">
      <c r="A466" s="35"/>
      <c r="B466" s="36"/>
      <c r="C466" s="37"/>
      <c r="D466" s="37"/>
      <c r="E466" s="4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5.75" customHeight="1" x14ac:dyDescent="0.2">
      <c r="A467" s="35"/>
      <c r="B467" s="36"/>
      <c r="C467" s="37"/>
      <c r="D467" s="37"/>
      <c r="E467" s="4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5.75" customHeight="1" x14ac:dyDescent="0.2">
      <c r="A468" s="35"/>
      <c r="B468" s="36"/>
      <c r="C468" s="37"/>
      <c r="D468" s="37"/>
      <c r="E468" s="4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5.75" customHeight="1" x14ac:dyDescent="0.2">
      <c r="A469" s="35"/>
      <c r="B469" s="36"/>
      <c r="C469" s="37"/>
      <c r="D469" s="37"/>
      <c r="E469" s="4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5.75" customHeight="1" x14ac:dyDescent="0.2">
      <c r="A470" s="35"/>
      <c r="B470" s="36"/>
      <c r="C470" s="37"/>
      <c r="D470" s="37"/>
      <c r="E470" s="4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5.75" customHeight="1" x14ac:dyDescent="0.2">
      <c r="A471" s="35"/>
      <c r="B471" s="36"/>
      <c r="C471" s="37"/>
      <c r="D471" s="37"/>
      <c r="E471" s="4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5.75" customHeight="1" x14ac:dyDescent="0.2">
      <c r="A472" s="35"/>
      <c r="B472" s="36"/>
      <c r="C472" s="37"/>
      <c r="D472" s="37"/>
      <c r="E472" s="4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5.75" customHeight="1" x14ac:dyDescent="0.2">
      <c r="A473" s="35"/>
      <c r="B473" s="36"/>
      <c r="C473" s="37"/>
      <c r="D473" s="37"/>
      <c r="E473" s="4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5.75" customHeight="1" x14ac:dyDescent="0.2">
      <c r="A474" s="35"/>
      <c r="B474" s="36"/>
      <c r="C474" s="37"/>
      <c r="D474" s="37"/>
      <c r="E474" s="4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5.75" customHeight="1" x14ac:dyDescent="0.2">
      <c r="A475" s="35"/>
      <c r="B475" s="36"/>
      <c r="C475" s="37"/>
      <c r="D475" s="37"/>
      <c r="E475" s="4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5.75" customHeight="1" x14ac:dyDescent="0.2">
      <c r="A476" s="35"/>
      <c r="B476" s="36"/>
      <c r="C476" s="37"/>
      <c r="D476" s="37"/>
      <c r="E476" s="4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5.75" customHeight="1" x14ac:dyDescent="0.2">
      <c r="A477" s="35"/>
      <c r="B477" s="36"/>
      <c r="C477" s="37"/>
      <c r="D477" s="37"/>
      <c r="E477" s="4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5.75" customHeight="1" x14ac:dyDescent="0.2">
      <c r="A478" s="35"/>
      <c r="B478" s="36"/>
      <c r="C478" s="37"/>
      <c r="D478" s="37"/>
      <c r="E478" s="4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5.75" customHeight="1" x14ac:dyDescent="0.2">
      <c r="A479" s="35"/>
      <c r="B479" s="36"/>
      <c r="C479" s="37"/>
      <c r="D479" s="37"/>
      <c r="E479" s="4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5.75" customHeight="1" x14ac:dyDescent="0.2">
      <c r="A480" s="35"/>
      <c r="B480" s="36"/>
      <c r="C480" s="37"/>
      <c r="D480" s="37"/>
      <c r="E480" s="4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5.75" customHeight="1" x14ac:dyDescent="0.2">
      <c r="A481" s="35"/>
      <c r="B481" s="36"/>
      <c r="C481" s="37"/>
      <c r="D481" s="37"/>
      <c r="E481" s="4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5.75" customHeight="1" x14ac:dyDescent="0.2">
      <c r="A482" s="35"/>
      <c r="B482" s="36"/>
      <c r="C482" s="37"/>
      <c r="D482" s="37"/>
      <c r="E482" s="4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5.75" customHeight="1" x14ac:dyDescent="0.2">
      <c r="A483" s="35"/>
      <c r="B483" s="36"/>
      <c r="C483" s="37"/>
      <c r="D483" s="37"/>
      <c r="E483" s="4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5.75" customHeight="1" x14ac:dyDescent="0.2">
      <c r="A484" s="35"/>
      <c r="B484" s="36"/>
      <c r="C484" s="37"/>
      <c r="D484" s="37"/>
      <c r="E484" s="4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5.75" customHeight="1" x14ac:dyDescent="0.2">
      <c r="A485" s="35"/>
      <c r="B485" s="36"/>
      <c r="C485" s="37"/>
      <c r="D485" s="37"/>
      <c r="E485" s="4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5.75" customHeight="1" x14ac:dyDescent="0.2">
      <c r="A486" s="35"/>
      <c r="B486" s="36"/>
      <c r="C486" s="37"/>
      <c r="D486" s="37"/>
      <c r="E486" s="4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5.75" customHeight="1" x14ac:dyDescent="0.2">
      <c r="A487" s="35"/>
      <c r="B487" s="36"/>
      <c r="C487" s="37"/>
      <c r="D487" s="37"/>
      <c r="E487" s="4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5.75" customHeight="1" x14ac:dyDescent="0.2">
      <c r="A488" s="35"/>
      <c r="B488" s="36"/>
      <c r="C488" s="37"/>
      <c r="D488" s="37"/>
      <c r="E488" s="4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5.75" customHeight="1" x14ac:dyDescent="0.2">
      <c r="A489" s="35"/>
      <c r="B489" s="36"/>
      <c r="C489" s="37"/>
      <c r="D489" s="37"/>
      <c r="E489" s="4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5.75" customHeight="1" x14ac:dyDescent="0.2">
      <c r="A490" s="35"/>
      <c r="B490" s="36"/>
      <c r="C490" s="37"/>
      <c r="D490" s="37"/>
      <c r="E490" s="4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5.75" customHeight="1" x14ac:dyDescent="0.2">
      <c r="A491" s="35"/>
      <c r="B491" s="36"/>
      <c r="C491" s="37"/>
      <c r="D491" s="37"/>
      <c r="E491" s="4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5.75" customHeight="1" x14ac:dyDescent="0.2">
      <c r="A492" s="35"/>
      <c r="B492" s="36"/>
      <c r="C492" s="37"/>
      <c r="D492" s="37"/>
      <c r="E492" s="4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5.75" customHeight="1" x14ac:dyDescent="0.2">
      <c r="A493" s="35"/>
      <c r="B493" s="36"/>
      <c r="C493" s="37"/>
      <c r="D493" s="37"/>
      <c r="E493" s="4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5.75" customHeight="1" x14ac:dyDescent="0.2">
      <c r="A494" s="35"/>
      <c r="B494" s="36"/>
      <c r="C494" s="37"/>
      <c r="D494" s="37"/>
      <c r="E494" s="4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5.75" customHeight="1" x14ac:dyDescent="0.2">
      <c r="A495" s="35"/>
      <c r="B495" s="36"/>
      <c r="C495" s="37"/>
      <c r="D495" s="37"/>
      <c r="E495" s="4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5.75" customHeight="1" x14ac:dyDescent="0.2">
      <c r="A496" s="35"/>
      <c r="B496" s="36"/>
      <c r="C496" s="37"/>
      <c r="D496" s="37"/>
      <c r="E496" s="4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5.75" customHeight="1" x14ac:dyDescent="0.2">
      <c r="A497" s="35"/>
      <c r="B497" s="36"/>
      <c r="C497" s="37"/>
      <c r="D497" s="37"/>
      <c r="E497" s="4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5.75" customHeight="1" x14ac:dyDescent="0.2">
      <c r="A498" s="35"/>
      <c r="B498" s="36"/>
      <c r="C498" s="37"/>
      <c r="D498" s="37"/>
      <c r="E498" s="4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5.75" customHeight="1" x14ac:dyDescent="0.2">
      <c r="A499" s="35"/>
      <c r="B499" s="36"/>
      <c r="C499" s="37"/>
      <c r="D499" s="37"/>
      <c r="E499" s="4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5.75" customHeight="1" x14ac:dyDescent="0.2">
      <c r="A500" s="35"/>
      <c r="B500" s="36"/>
      <c r="C500" s="37"/>
      <c r="D500" s="37"/>
      <c r="E500" s="4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5.75" customHeight="1" x14ac:dyDescent="0.2">
      <c r="A501" s="35"/>
      <c r="B501" s="36"/>
      <c r="C501" s="37"/>
      <c r="D501" s="37"/>
      <c r="E501" s="4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5.75" customHeight="1" x14ac:dyDescent="0.2">
      <c r="A502" s="35"/>
      <c r="B502" s="36"/>
      <c r="C502" s="37"/>
      <c r="D502" s="37"/>
      <c r="E502" s="4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5.75" customHeight="1" x14ac:dyDescent="0.2">
      <c r="A503" s="35"/>
      <c r="B503" s="36"/>
      <c r="C503" s="37"/>
      <c r="D503" s="37"/>
      <c r="E503" s="4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5.75" customHeight="1" x14ac:dyDescent="0.2">
      <c r="A504" s="35"/>
      <c r="B504" s="36"/>
      <c r="C504" s="37"/>
      <c r="D504" s="37"/>
      <c r="E504" s="4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5.75" customHeight="1" x14ac:dyDescent="0.2">
      <c r="A505" s="35"/>
      <c r="B505" s="36"/>
      <c r="C505" s="37"/>
      <c r="D505" s="37"/>
      <c r="E505" s="4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5.75" customHeight="1" x14ac:dyDescent="0.2">
      <c r="A506" s="35"/>
      <c r="B506" s="36"/>
      <c r="C506" s="37"/>
      <c r="D506" s="37"/>
      <c r="E506" s="4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5.75" customHeight="1" x14ac:dyDescent="0.2">
      <c r="A507" s="35"/>
      <c r="B507" s="36"/>
      <c r="C507" s="37"/>
      <c r="D507" s="37"/>
      <c r="E507" s="4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5.75" customHeight="1" x14ac:dyDescent="0.2">
      <c r="A508" s="35"/>
      <c r="B508" s="36"/>
      <c r="C508" s="37"/>
      <c r="D508" s="37"/>
      <c r="E508" s="4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5.75" customHeight="1" x14ac:dyDescent="0.2">
      <c r="A509" s="35"/>
      <c r="B509" s="36"/>
      <c r="C509" s="37"/>
      <c r="D509" s="37"/>
      <c r="E509" s="4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5.75" customHeight="1" x14ac:dyDescent="0.2">
      <c r="A510" s="35"/>
      <c r="B510" s="36"/>
      <c r="C510" s="37"/>
      <c r="D510" s="37"/>
      <c r="E510" s="4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5.75" customHeight="1" x14ac:dyDescent="0.2">
      <c r="A511" s="35"/>
      <c r="B511" s="36"/>
      <c r="C511" s="37"/>
      <c r="D511" s="37"/>
      <c r="E511" s="4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5.75" customHeight="1" x14ac:dyDescent="0.2">
      <c r="A512" s="35"/>
      <c r="B512" s="36"/>
      <c r="C512" s="37"/>
      <c r="D512" s="37"/>
      <c r="E512" s="4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5.75" customHeight="1" x14ac:dyDescent="0.2">
      <c r="A513" s="35"/>
      <c r="B513" s="36"/>
      <c r="C513" s="37"/>
      <c r="D513" s="37"/>
      <c r="E513" s="4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5.75" customHeight="1" x14ac:dyDescent="0.2">
      <c r="A514" s="35"/>
      <c r="B514" s="36"/>
      <c r="C514" s="37"/>
      <c r="D514" s="37"/>
      <c r="E514" s="4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5.75" customHeight="1" x14ac:dyDescent="0.2">
      <c r="A515" s="35"/>
      <c r="B515" s="36"/>
      <c r="C515" s="37"/>
      <c r="D515" s="37"/>
      <c r="E515" s="4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5.75" customHeight="1" x14ac:dyDescent="0.2">
      <c r="A516" s="35"/>
      <c r="B516" s="36"/>
      <c r="C516" s="37"/>
      <c r="D516" s="37"/>
      <c r="E516" s="4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5.75" customHeight="1" x14ac:dyDescent="0.2">
      <c r="A517" s="35"/>
      <c r="B517" s="36"/>
      <c r="C517" s="37"/>
      <c r="D517" s="37"/>
      <c r="E517" s="4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5.75" customHeight="1" x14ac:dyDescent="0.2">
      <c r="A518" s="35"/>
      <c r="B518" s="36"/>
      <c r="C518" s="37"/>
      <c r="D518" s="37"/>
      <c r="E518" s="4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5.75" customHeight="1" x14ac:dyDescent="0.2">
      <c r="A519" s="35"/>
      <c r="B519" s="36"/>
      <c r="C519" s="37"/>
      <c r="D519" s="37"/>
      <c r="E519" s="4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5.75" customHeight="1" x14ac:dyDescent="0.2">
      <c r="A520" s="35"/>
      <c r="B520" s="36"/>
      <c r="C520" s="37"/>
      <c r="D520" s="37"/>
      <c r="E520" s="4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5.75" customHeight="1" x14ac:dyDescent="0.2">
      <c r="A521" s="35"/>
      <c r="B521" s="36"/>
      <c r="C521" s="37"/>
      <c r="D521" s="37"/>
      <c r="E521" s="4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5.75" customHeight="1" x14ac:dyDescent="0.2">
      <c r="A522" s="35"/>
      <c r="B522" s="36"/>
      <c r="C522" s="37"/>
      <c r="D522" s="37"/>
      <c r="E522" s="4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5.75" customHeight="1" x14ac:dyDescent="0.2">
      <c r="A523" s="35"/>
      <c r="B523" s="36"/>
      <c r="C523" s="37"/>
      <c r="D523" s="37"/>
      <c r="E523" s="4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5.75" customHeight="1" x14ac:dyDescent="0.2">
      <c r="A524" s="35"/>
      <c r="B524" s="36"/>
      <c r="C524" s="37"/>
      <c r="D524" s="37"/>
      <c r="E524" s="4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5.75" customHeight="1" x14ac:dyDescent="0.2">
      <c r="A525" s="35"/>
      <c r="B525" s="36"/>
      <c r="C525" s="37"/>
      <c r="D525" s="37"/>
      <c r="E525" s="4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5.75" customHeight="1" x14ac:dyDescent="0.2">
      <c r="A526" s="35"/>
      <c r="B526" s="36"/>
      <c r="C526" s="37"/>
      <c r="D526" s="37"/>
      <c r="E526" s="4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5.75" customHeight="1" x14ac:dyDescent="0.2">
      <c r="A527" s="35"/>
      <c r="B527" s="36"/>
      <c r="C527" s="37"/>
      <c r="D527" s="37"/>
      <c r="E527" s="4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5.75" customHeight="1" x14ac:dyDescent="0.2">
      <c r="A528" s="35"/>
      <c r="B528" s="36"/>
      <c r="C528" s="37"/>
      <c r="D528" s="37"/>
      <c r="E528" s="4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5.75" customHeight="1" x14ac:dyDescent="0.2">
      <c r="A529" s="35"/>
      <c r="B529" s="36"/>
      <c r="C529" s="37"/>
      <c r="D529" s="37"/>
      <c r="E529" s="4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5.75" customHeight="1" x14ac:dyDescent="0.2">
      <c r="A530" s="35"/>
      <c r="B530" s="36"/>
      <c r="C530" s="37"/>
      <c r="D530" s="37"/>
      <c r="E530" s="4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5.75" customHeight="1" x14ac:dyDescent="0.2">
      <c r="A531" s="35"/>
      <c r="B531" s="36"/>
      <c r="C531" s="37"/>
      <c r="D531" s="37"/>
      <c r="E531" s="4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5.75" customHeight="1" x14ac:dyDescent="0.2">
      <c r="A532" s="35"/>
      <c r="B532" s="36"/>
      <c r="C532" s="37"/>
      <c r="D532" s="37"/>
      <c r="E532" s="4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5.75" customHeight="1" x14ac:dyDescent="0.2">
      <c r="A533" s="35"/>
      <c r="B533" s="36"/>
      <c r="C533" s="37"/>
      <c r="D533" s="37"/>
      <c r="E533" s="4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5.75" customHeight="1" x14ac:dyDescent="0.2">
      <c r="A534" s="35"/>
      <c r="B534" s="36"/>
      <c r="C534" s="37"/>
      <c r="D534" s="37"/>
      <c r="E534" s="4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5.75" customHeight="1" x14ac:dyDescent="0.2">
      <c r="A535" s="35"/>
      <c r="B535" s="36"/>
      <c r="C535" s="37"/>
      <c r="D535" s="37"/>
      <c r="E535" s="4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5.75" customHeight="1" x14ac:dyDescent="0.2">
      <c r="A536" s="35"/>
      <c r="B536" s="36"/>
      <c r="C536" s="37"/>
      <c r="D536" s="37"/>
      <c r="E536" s="4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5.75" customHeight="1" x14ac:dyDescent="0.2">
      <c r="A537" s="35"/>
      <c r="B537" s="36"/>
      <c r="C537" s="37"/>
      <c r="D537" s="37"/>
      <c r="E537" s="4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5.75" customHeight="1" x14ac:dyDescent="0.2">
      <c r="A538" s="35"/>
      <c r="B538" s="36"/>
      <c r="C538" s="37"/>
      <c r="D538" s="37"/>
      <c r="E538" s="4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5.75" customHeight="1" x14ac:dyDescent="0.2">
      <c r="A539" s="35"/>
      <c r="B539" s="36"/>
      <c r="C539" s="37"/>
      <c r="D539" s="37"/>
      <c r="E539" s="4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5.75" customHeight="1" x14ac:dyDescent="0.2">
      <c r="A540" s="35"/>
      <c r="B540" s="36"/>
      <c r="C540" s="37"/>
      <c r="D540" s="37"/>
      <c r="E540" s="4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5.75" customHeight="1" x14ac:dyDescent="0.2">
      <c r="A541" s="35"/>
      <c r="B541" s="36"/>
      <c r="C541" s="37"/>
      <c r="D541" s="37"/>
      <c r="E541" s="4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5.75" customHeight="1" x14ac:dyDescent="0.2">
      <c r="A542" s="35"/>
      <c r="B542" s="36"/>
      <c r="C542" s="37"/>
      <c r="D542" s="37"/>
      <c r="E542" s="4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5.75" customHeight="1" x14ac:dyDescent="0.2">
      <c r="A543" s="35"/>
      <c r="B543" s="36"/>
      <c r="C543" s="37"/>
      <c r="D543" s="37"/>
      <c r="E543" s="4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5.75" customHeight="1" x14ac:dyDescent="0.2">
      <c r="A544" s="35"/>
      <c r="B544" s="36"/>
      <c r="C544" s="37"/>
      <c r="D544" s="37"/>
      <c r="E544" s="4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5.75" customHeight="1" x14ac:dyDescent="0.2">
      <c r="A545" s="35"/>
      <c r="B545" s="36"/>
      <c r="C545" s="37"/>
      <c r="D545" s="37"/>
      <c r="E545" s="4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5.75" customHeight="1" x14ac:dyDescent="0.2">
      <c r="A546" s="35"/>
      <c r="B546" s="36"/>
      <c r="C546" s="37"/>
      <c r="D546" s="37"/>
      <c r="E546" s="4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5.75" customHeight="1" x14ac:dyDescent="0.2">
      <c r="A547" s="35"/>
      <c r="B547" s="36"/>
      <c r="C547" s="37"/>
      <c r="D547" s="37"/>
      <c r="E547" s="4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5.75" customHeight="1" x14ac:dyDescent="0.2">
      <c r="A548" s="35"/>
      <c r="B548" s="36"/>
      <c r="C548" s="37"/>
      <c r="D548" s="37"/>
      <c r="E548" s="4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5.75" customHeight="1" x14ac:dyDescent="0.2">
      <c r="A549" s="35"/>
      <c r="B549" s="36"/>
      <c r="C549" s="37"/>
      <c r="D549" s="37"/>
      <c r="E549" s="4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5.75" customHeight="1" x14ac:dyDescent="0.2">
      <c r="A550" s="35"/>
      <c r="B550" s="36"/>
      <c r="C550" s="37"/>
      <c r="D550" s="37"/>
      <c r="E550" s="4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5.75" customHeight="1" x14ac:dyDescent="0.2">
      <c r="A551" s="35"/>
      <c r="B551" s="36"/>
      <c r="C551" s="37"/>
      <c r="D551" s="37"/>
      <c r="E551" s="4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5.75" customHeight="1" x14ac:dyDescent="0.2">
      <c r="A552" s="35"/>
      <c r="B552" s="36"/>
      <c r="C552" s="37"/>
      <c r="D552" s="37"/>
      <c r="E552" s="4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5.75" customHeight="1" x14ac:dyDescent="0.2">
      <c r="A553" s="35"/>
      <c r="B553" s="36"/>
      <c r="C553" s="37"/>
      <c r="D553" s="37"/>
      <c r="E553" s="4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5.75" customHeight="1" x14ac:dyDescent="0.2">
      <c r="A554" s="35"/>
      <c r="B554" s="36"/>
      <c r="C554" s="37"/>
      <c r="D554" s="37"/>
      <c r="E554" s="4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5.75" customHeight="1" x14ac:dyDescent="0.2">
      <c r="A555" s="35"/>
      <c r="B555" s="36"/>
      <c r="C555" s="37"/>
      <c r="D555" s="37"/>
      <c r="E555" s="4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5.75" customHeight="1" x14ac:dyDescent="0.2">
      <c r="A556" s="35"/>
      <c r="B556" s="36"/>
      <c r="C556" s="37"/>
      <c r="D556" s="37"/>
      <c r="E556" s="4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5.75" customHeight="1" x14ac:dyDescent="0.2">
      <c r="A557" s="35"/>
      <c r="B557" s="36"/>
      <c r="C557" s="37"/>
      <c r="D557" s="37"/>
      <c r="E557" s="4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5.75" customHeight="1" x14ac:dyDescent="0.2">
      <c r="A558" s="35"/>
      <c r="B558" s="36"/>
      <c r="C558" s="37"/>
      <c r="D558" s="37"/>
      <c r="E558" s="4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5.75" customHeight="1" x14ac:dyDescent="0.2">
      <c r="A559" s="35"/>
      <c r="B559" s="36"/>
      <c r="C559" s="37"/>
      <c r="D559" s="37"/>
      <c r="E559" s="4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5.75" customHeight="1" x14ac:dyDescent="0.2">
      <c r="A560" s="35"/>
      <c r="B560" s="36"/>
      <c r="C560" s="37"/>
      <c r="D560" s="37"/>
      <c r="E560" s="4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5.75" customHeight="1" x14ac:dyDescent="0.2">
      <c r="A561" s="35"/>
      <c r="B561" s="36"/>
      <c r="C561" s="37"/>
      <c r="D561" s="37"/>
      <c r="E561" s="4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5.75" customHeight="1" x14ac:dyDescent="0.2">
      <c r="A562" s="35"/>
      <c r="B562" s="36"/>
      <c r="C562" s="37"/>
      <c r="D562" s="37"/>
      <c r="E562" s="4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5.75" customHeight="1" x14ac:dyDescent="0.2">
      <c r="A563" s="35"/>
      <c r="B563" s="36"/>
      <c r="C563" s="37"/>
      <c r="D563" s="37"/>
      <c r="E563" s="4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5.75" customHeight="1" x14ac:dyDescent="0.2">
      <c r="A564" s="35"/>
      <c r="B564" s="36"/>
      <c r="C564" s="37"/>
      <c r="D564" s="37"/>
      <c r="E564" s="4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5.75" customHeight="1" x14ac:dyDescent="0.2">
      <c r="A565" s="35"/>
      <c r="B565" s="36"/>
      <c r="C565" s="37"/>
      <c r="D565" s="37"/>
      <c r="E565" s="4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5.75" customHeight="1" x14ac:dyDescent="0.2">
      <c r="A566" s="35"/>
      <c r="B566" s="36"/>
      <c r="C566" s="37"/>
      <c r="D566" s="37"/>
      <c r="E566" s="4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5.75" customHeight="1" x14ac:dyDescent="0.2">
      <c r="A567" s="35"/>
      <c r="B567" s="36"/>
      <c r="C567" s="37"/>
      <c r="D567" s="37"/>
      <c r="E567" s="4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5.75" customHeight="1" x14ac:dyDescent="0.2">
      <c r="A568" s="35"/>
      <c r="B568" s="36"/>
      <c r="C568" s="37"/>
      <c r="D568" s="37"/>
      <c r="E568" s="4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5.75" customHeight="1" x14ac:dyDescent="0.2">
      <c r="A569" s="35"/>
      <c r="B569" s="36"/>
      <c r="C569" s="37"/>
      <c r="D569" s="37"/>
      <c r="E569" s="4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5.75" customHeight="1" x14ac:dyDescent="0.2">
      <c r="A570" s="35"/>
      <c r="B570" s="36"/>
      <c r="C570" s="37"/>
      <c r="D570" s="37"/>
      <c r="E570" s="4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5.75" customHeight="1" x14ac:dyDescent="0.2">
      <c r="A571" s="35"/>
      <c r="B571" s="36"/>
      <c r="C571" s="37"/>
      <c r="D571" s="37"/>
      <c r="E571" s="4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5.75" customHeight="1" x14ac:dyDescent="0.2">
      <c r="A572" s="35"/>
      <c r="B572" s="36"/>
      <c r="C572" s="37"/>
      <c r="D572" s="37"/>
      <c r="E572" s="4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5.75" customHeight="1" x14ac:dyDescent="0.2">
      <c r="A573" s="35"/>
      <c r="B573" s="36"/>
      <c r="C573" s="37"/>
      <c r="D573" s="37"/>
      <c r="E573" s="4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5.75" customHeight="1" x14ac:dyDescent="0.2">
      <c r="A574" s="35"/>
      <c r="B574" s="36"/>
      <c r="C574" s="37"/>
      <c r="D574" s="37"/>
      <c r="E574" s="4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5.75" customHeight="1" x14ac:dyDescent="0.2">
      <c r="A575" s="35"/>
      <c r="B575" s="36"/>
      <c r="C575" s="37"/>
      <c r="D575" s="37"/>
      <c r="E575" s="4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5.75" customHeight="1" x14ac:dyDescent="0.2">
      <c r="A576" s="35"/>
      <c r="B576" s="36"/>
      <c r="C576" s="37"/>
      <c r="D576" s="37"/>
      <c r="E576" s="4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5.75" customHeight="1" x14ac:dyDescent="0.2">
      <c r="A577" s="35"/>
      <c r="B577" s="36"/>
      <c r="C577" s="37"/>
      <c r="D577" s="37"/>
      <c r="E577" s="4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5.75" customHeight="1" x14ac:dyDescent="0.2">
      <c r="A578" s="35"/>
      <c r="B578" s="36"/>
      <c r="C578" s="37"/>
      <c r="D578" s="37"/>
      <c r="E578" s="4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5.75" customHeight="1" x14ac:dyDescent="0.2">
      <c r="A579" s="35"/>
      <c r="B579" s="36"/>
      <c r="C579" s="37"/>
      <c r="D579" s="37"/>
      <c r="E579" s="4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5.75" customHeight="1" x14ac:dyDescent="0.2">
      <c r="A580" s="35"/>
      <c r="B580" s="36"/>
      <c r="C580" s="37"/>
      <c r="D580" s="37"/>
      <c r="E580" s="4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5.75" customHeight="1" x14ac:dyDescent="0.2">
      <c r="A581" s="35"/>
      <c r="B581" s="36"/>
      <c r="C581" s="37"/>
      <c r="D581" s="37"/>
      <c r="E581" s="4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5.75" customHeight="1" x14ac:dyDescent="0.2">
      <c r="A582" s="35"/>
      <c r="B582" s="36"/>
      <c r="C582" s="37"/>
      <c r="D582" s="37"/>
      <c r="E582" s="4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5.75" customHeight="1" x14ac:dyDescent="0.2">
      <c r="A583" s="35"/>
      <c r="B583" s="36"/>
      <c r="C583" s="37"/>
      <c r="D583" s="37"/>
      <c r="E583" s="4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5.75" customHeight="1" x14ac:dyDescent="0.2">
      <c r="A584" s="35"/>
      <c r="B584" s="36"/>
      <c r="C584" s="37"/>
      <c r="D584" s="37"/>
      <c r="E584" s="4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5.75" customHeight="1" x14ac:dyDescent="0.2">
      <c r="A585" s="35"/>
      <c r="B585" s="36"/>
      <c r="C585" s="37"/>
      <c r="D585" s="37"/>
      <c r="E585" s="4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5.75" customHeight="1" x14ac:dyDescent="0.2">
      <c r="A586" s="35"/>
      <c r="B586" s="36"/>
      <c r="C586" s="37"/>
      <c r="D586" s="37"/>
      <c r="E586" s="4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5.75" customHeight="1" x14ac:dyDescent="0.2">
      <c r="A587" s="35"/>
      <c r="B587" s="36"/>
      <c r="C587" s="37"/>
      <c r="D587" s="37"/>
      <c r="E587" s="4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5.75" customHeight="1" x14ac:dyDescent="0.2">
      <c r="A588" s="35"/>
      <c r="B588" s="36"/>
      <c r="C588" s="37"/>
      <c r="D588" s="37"/>
      <c r="E588" s="4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5.75" customHeight="1" x14ac:dyDescent="0.2">
      <c r="A589" s="35"/>
      <c r="B589" s="36"/>
      <c r="C589" s="37"/>
      <c r="D589" s="37"/>
      <c r="E589" s="4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5.75" customHeight="1" x14ac:dyDescent="0.2">
      <c r="A590" s="35"/>
      <c r="B590" s="36"/>
      <c r="C590" s="37"/>
      <c r="D590" s="37"/>
      <c r="E590" s="4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5.75" customHeight="1" x14ac:dyDescent="0.2">
      <c r="A591" s="35"/>
      <c r="B591" s="36"/>
      <c r="C591" s="37"/>
      <c r="D591" s="37"/>
      <c r="E591" s="4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5.75" customHeight="1" x14ac:dyDescent="0.2">
      <c r="A592" s="35"/>
      <c r="B592" s="36"/>
      <c r="C592" s="37"/>
      <c r="D592" s="37"/>
      <c r="E592" s="4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5.75" customHeight="1" x14ac:dyDescent="0.2">
      <c r="A593" s="35"/>
      <c r="B593" s="36"/>
      <c r="C593" s="37"/>
      <c r="D593" s="37"/>
      <c r="E593" s="4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5.75" customHeight="1" x14ac:dyDescent="0.2">
      <c r="A594" s="35"/>
      <c r="B594" s="36"/>
      <c r="C594" s="37"/>
      <c r="D594" s="37"/>
      <c r="E594" s="4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5.75" customHeight="1" x14ac:dyDescent="0.2">
      <c r="A595" s="35"/>
      <c r="B595" s="36"/>
      <c r="C595" s="37"/>
      <c r="D595" s="37"/>
      <c r="E595" s="4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5.75" customHeight="1" x14ac:dyDescent="0.2">
      <c r="A596" s="35"/>
      <c r="B596" s="36"/>
      <c r="C596" s="37"/>
      <c r="D596" s="37"/>
      <c r="E596" s="4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5.75" customHeight="1" x14ac:dyDescent="0.2">
      <c r="A597" s="35"/>
      <c r="B597" s="36"/>
      <c r="C597" s="37"/>
      <c r="D597" s="37"/>
      <c r="E597" s="4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5.75" customHeight="1" x14ac:dyDescent="0.2">
      <c r="A598" s="35"/>
      <c r="B598" s="36"/>
      <c r="C598" s="37"/>
      <c r="D598" s="37"/>
      <c r="E598" s="4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5.75" customHeight="1" x14ac:dyDescent="0.2">
      <c r="A599" s="35"/>
      <c r="B599" s="36"/>
      <c r="C599" s="37"/>
      <c r="D599" s="37"/>
      <c r="E599" s="4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5.75" customHeight="1" x14ac:dyDescent="0.2">
      <c r="A600" s="35"/>
      <c r="B600" s="36"/>
      <c r="C600" s="37"/>
      <c r="D600" s="37"/>
      <c r="E600" s="4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5.75" customHeight="1" x14ac:dyDescent="0.2">
      <c r="A601" s="35"/>
      <c r="B601" s="36"/>
      <c r="C601" s="37"/>
      <c r="D601" s="37"/>
      <c r="E601" s="4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5.75" customHeight="1" x14ac:dyDescent="0.2">
      <c r="A602" s="35"/>
      <c r="B602" s="36"/>
      <c r="C602" s="37"/>
      <c r="D602" s="37"/>
      <c r="E602" s="4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5.75" customHeight="1" x14ac:dyDescent="0.2">
      <c r="A603" s="35"/>
      <c r="B603" s="36"/>
      <c r="C603" s="37"/>
      <c r="D603" s="37"/>
      <c r="E603" s="4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5.75" customHeight="1" x14ac:dyDescent="0.2">
      <c r="A604" s="35"/>
      <c r="B604" s="36"/>
      <c r="C604" s="37"/>
      <c r="D604" s="37"/>
      <c r="E604" s="4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5.75" customHeight="1" x14ac:dyDescent="0.2">
      <c r="A605" s="35"/>
      <c r="B605" s="36"/>
      <c r="C605" s="37"/>
      <c r="D605" s="37"/>
      <c r="E605" s="4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5.75" customHeight="1" x14ac:dyDescent="0.2">
      <c r="A606" s="35"/>
      <c r="B606" s="36"/>
      <c r="C606" s="37"/>
      <c r="D606" s="37"/>
      <c r="E606" s="4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5.75" customHeight="1" x14ac:dyDescent="0.2">
      <c r="A607" s="35"/>
      <c r="B607" s="36"/>
      <c r="C607" s="37"/>
      <c r="D607" s="37"/>
      <c r="E607" s="4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5.75" customHeight="1" x14ac:dyDescent="0.2">
      <c r="A608" s="35"/>
      <c r="B608" s="36"/>
      <c r="C608" s="37"/>
      <c r="D608" s="37"/>
      <c r="E608" s="4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5.75" customHeight="1" x14ac:dyDescent="0.2">
      <c r="A609" s="35"/>
      <c r="B609" s="36"/>
      <c r="C609" s="37"/>
      <c r="D609" s="37"/>
      <c r="E609" s="4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5.75" customHeight="1" x14ac:dyDescent="0.2">
      <c r="A610" s="35"/>
      <c r="B610" s="36"/>
      <c r="C610" s="37"/>
      <c r="D610" s="37"/>
      <c r="E610" s="4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5.75" customHeight="1" x14ac:dyDescent="0.2">
      <c r="A611" s="35"/>
      <c r="B611" s="36"/>
      <c r="C611" s="37"/>
      <c r="D611" s="37"/>
      <c r="E611" s="4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5.75" customHeight="1" x14ac:dyDescent="0.2">
      <c r="A612" s="35"/>
      <c r="B612" s="36"/>
      <c r="C612" s="37"/>
      <c r="D612" s="37"/>
      <c r="E612" s="4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5.75" customHeight="1" x14ac:dyDescent="0.2">
      <c r="A613" s="35"/>
      <c r="B613" s="36"/>
      <c r="C613" s="37"/>
      <c r="D613" s="37"/>
      <c r="E613" s="4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5.75" customHeight="1" x14ac:dyDescent="0.2">
      <c r="A614" s="35"/>
      <c r="B614" s="36"/>
      <c r="C614" s="37"/>
      <c r="D614" s="37"/>
      <c r="E614" s="4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5.75" customHeight="1" x14ac:dyDescent="0.2">
      <c r="A615" s="35"/>
      <c r="B615" s="36"/>
      <c r="C615" s="37"/>
      <c r="D615" s="37"/>
      <c r="E615" s="4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5.75" customHeight="1" x14ac:dyDescent="0.2">
      <c r="A616" s="35"/>
      <c r="B616" s="36"/>
      <c r="C616" s="37"/>
      <c r="D616" s="37"/>
      <c r="E616" s="4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5.75" customHeight="1" x14ac:dyDescent="0.2">
      <c r="A617" s="35"/>
      <c r="B617" s="36"/>
      <c r="C617" s="37"/>
      <c r="D617" s="37"/>
      <c r="E617" s="4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5.75" customHeight="1" x14ac:dyDescent="0.2">
      <c r="A618" s="35"/>
      <c r="B618" s="36"/>
      <c r="C618" s="37"/>
      <c r="D618" s="37"/>
      <c r="E618" s="4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5.75" customHeight="1" x14ac:dyDescent="0.2">
      <c r="A619" s="35"/>
      <c r="B619" s="36"/>
      <c r="C619" s="37"/>
      <c r="D619" s="37"/>
      <c r="E619" s="4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5.75" customHeight="1" x14ac:dyDescent="0.2">
      <c r="A620" s="35"/>
      <c r="B620" s="36"/>
      <c r="C620" s="37"/>
      <c r="D620" s="37"/>
      <c r="E620" s="4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5.75" customHeight="1" x14ac:dyDescent="0.2">
      <c r="A621" s="35"/>
      <c r="B621" s="36"/>
      <c r="C621" s="37"/>
      <c r="D621" s="37"/>
      <c r="E621" s="4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5.75" customHeight="1" x14ac:dyDescent="0.2">
      <c r="A622" s="35"/>
      <c r="B622" s="36"/>
      <c r="C622" s="37"/>
      <c r="D622" s="37"/>
      <c r="E622" s="4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5.75" customHeight="1" x14ac:dyDescent="0.2">
      <c r="A623" s="35"/>
      <c r="B623" s="36"/>
      <c r="C623" s="37"/>
      <c r="D623" s="37"/>
      <c r="E623" s="4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5.75" customHeight="1" x14ac:dyDescent="0.2">
      <c r="A624" s="35"/>
      <c r="B624" s="36"/>
      <c r="C624" s="37"/>
      <c r="D624" s="37"/>
      <c r="E624" s="4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5.75" customHeight="1" x14ac:dyDescent="0.2">
      <c r="A625" s="35"/>
      <c r="B625" s="36"/>
      <c r="C625" s="37"/>
      <c r="D625" s="37"/>
      <c r="E625" s="4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5.75" customHeight="1" x14ac:dyDescent="0.2">
      <c r="A626" s="35"/>
      <c r="B626" s="36"/>
      <c r="C626" s="37"/>
      <c r="D626" s="37"/>
      <c r="E626" s="4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5.75" customHeight="1" x14ac:dyDescent="0.2">
      <c r="A627" s="35"/>
      <c r="B627" s="36"/>
      <c r="C627" s="37"/>
      <c r="D627" s="37"/>
      <c r="E627" s="4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5.75" customHeight="1" x14ac:dyDescent="0.2">
      <c r="A628" s="35"/>
      <c r="B628" s="36"/>
      <c r="C628" s="37"/>
      <c r="D628" s="37"/>
      <c r="E628" s="4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5.75" customHeight="1" x14ac:dyDescent="0.2">
      <c r="A629" s="35"/>
      <c r="B629" s="36"/>
      <c r="C629" s="37"/>
      <c r="D629" s="37"/>
      <c r="E629" s="4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5.75" customHeight="1" x14ac:dyDescent="0.2">
      <c r="A630" s="35"/>
      <c r="B630" s="36"/>
      <c r="C630" s="37"/>
      <c r="D630" s="37"/>
      <c r="E630" s="4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5.75" customHeight="1" x14ac:dyDescent="0.2">
      <c r="A631" s="35"/>
      <c r="B631" s="36"/>
      <c r="C631" s="37"/>
      <c r="D631" s="37"/>
      <c r="E631" s="4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5.75" customHeight="1" x14ac:dyDescent="0.2">
      <c r="A632" s="35"/>
      <c r="B632" s="36"/>
      <c r="C632" s="37"/>
      <c r="D632" s="37"/>
      <c r="E632" s="4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5.75" customHeight="1" x14ac:dyDescent="0.2">
      <c r="A633" s="35"/>
      <c r="B633" s="36"/>
      <c r="C633" s="37"/>
      <c r="D633" s="37"/>
      <c r="E633" s="4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5.75" customHeight="1" x14ac:dyDescent="0.2">
      <c r="A634" s="35"/>
      <c r="B634" s="36"/>
      <c r="C634" s="37"/>
      <c r="D634" s="37"/>
      <c r="E634" s="4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5.75" customHeight="1" x14ac:dyDescent="0.2">
      <c r="A635" s="35"/>
      <c r="B635" s="36"/>
      <c r="C635" s="37"/>
      <c r="D635" s="37"/>
      <c r="E635" s="4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5.75" customHeight="1" x14ac:dyDescent="0.2">
      <c r="A636" s="35"/>
      <c r="B636" s="36"/>
      <c r="C636" s="37"/>
      <c r="D636" s="37"/>
      <c r="E636" s="4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5.75" customHeight="1" x14ac:dyDescent="0.2">
      <c r="A637" s="35"/>
      <c r="B637" s="36"/>
      <c r="C637" s="37"/>
      <c r="D637" s="37"/>
      <c r="E637" s="4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5.75" customHeight="1" x14ac:dyDescent="0.2">
      <c r="A638" s="35"/>
      <c r="B638" s="36"/>
      <c r="C638" s="37"/>
      <c r="D638" s="37"/>
      <c r="E638" s="4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5.75" customHeight="1" x14ac:dyDescent="0.2">
      <c r="A639" s="35"/>
      <c r="B639" s="36"/>
      <c r="C639" s="37"/>
      <c r="D639" s="37"/>
      <c r="E639" s="4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5.75" customHeight="1" x14ac:dyDescent="0.2">
      <c r="A640" s="35"/>
      <c r="B640" s="36"/>
      <c r="C640" s="37"/>
      <c r="D640" s="37"/>
      <c r="E640" s="4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5.75" customHeight="1" x14ac:dyDescent="0.2">
      <c r="A641" s="35"/>
      <c r="B641" s="36"/>
      <c r="C641" s="37"/>
      <c r="D641" s="37"/>
      <c r="E641" s="4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5.75" customHeight="1" x14ac:dyDescent="0.2">
      <c r="A642" s="35"/>
      <c r="B642" s="36"/>
      <c r="C642" s="37"/>
      <c r="D642" s="37"/>
      <c r="E642" s="4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5.75" customHeight="1" x14ac:dyDescent="0.2">
      <c r="A643" s="35"/>
      <c r="B643" s="36"/>
      <c r="C643" s="37"/>
      <c r="D643" s="37"/>
      <c r="E643" s="4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5.75" customHeight="1" x14ac:dyDescent="0.2">
      <c r="A644" s="35"/>
      <c r="B644" s="36"/>
      <c r="C644" s="37"/>
      <c r="D644" s="37"/>
      <c r="E644" s="4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5.75" customHeight="1" x14ac:dyDescent="0.2">
      <c r="A645" s="35"/>
      <c r="B645" s="36"/>
      <c r="C645" s="37"/>
      <c r="D645" s="37"/>
      <c r="E645" s="4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5.75" customHeight="1" x14ac:dyDescent="0.2">
      <c r="A646" s="35"/>
      <c r="B646" s="36"/>
      <c r="C646" s="37"/>
      <c r="D646" s="37"/>
      <c r="E646" s="4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5.75" customHeight="1" x14ac:dyDescent="0.2">
      <c r="A647" s="35"/>
      <c r="B647" s="36"/>
      <c r="C647" s="37"/>
      <c r="D647" s="37"/>
      <c r="E647" s="4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5.75" customHeight="1" x14ac:dyDescent="0.2">
      <c r="A648" s="35"/>
      <c r="B648" s="36"/>
      <c r="C648" s="37"/>
      <c r="D648" s="37"/>
      <c r="E648" s="4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5.75" customHeight="1" x14ac:dyDescent="0.2">
      <c r="A649" s="35"/>
      <c r="B649" s="36"/>
      <c r="C649" s="37"/>
      <c r="D649" s="37"/>
      <c r="E649" s="4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5.75" customHeight="1" x14ac:dyDescent="0.2">
      <c r="A650" s="35"/>
      <c r="B650" s="36"/>
      <c r="C650" s="37"/>
      <c r="D650" s="37"/>
      <c r="E650" s="4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5.75" customHeight="1" x14ac:dyDescent="0.2">
      <c r="A651" s="35"/>
      <c r="B651" s="36"/>
      <c r="C651" s="37"/>
      <c r="D651" s="37"/>
      <c r="E651" s="4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5.75" customHeight="1" x14ac:dyDescent="0.2">
      <c r="A652" s="35"/>
      <c r="B652" s="36"/>
      <c r="C652" s="37"/>
      <c r="D652" s="37"/>
      <c r="E652" s="4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5.75" customHeight="1" x14ac:dyDescent="0.2">
      <c r="A653" s="35"/>
      <c r="B653" s="36"/>
      <c r="C653" s="37"/>
      <c r="D653" s="37"/>
      <c r="E653" s="4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5.75" customHeight="1" x14ac:dyDescent="0.2">
      <c r="A654" s="35"/>
      <c r="B654" s="36"/>
      <c r="C654" s="37"/>
      <c r="D654" s="37"/>
      <c r="E654" s="4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5.75" customHeight="1" x14ac:dyDescent="0.2">
      <c r="A655" s="35"/>
      <c r="B655" s="36"/>
      <c r="C655" s="37"/>
      <c r="D655" s="37"/>
      <c r="E655" s="4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5.75" customHeight="1" x14ac:dyDescent="0.2">
      <c r="A656" s="35"/>
      <c r="B656" s="36"/>
      <c r="C656" s="37"/>
      <c r="D656" s="37"/>
      <c r="E656" s="4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5.75" customHeight="1" x14ac:dyDescent="0.2">
      <c r="A657" s="35"/>
      <c r="B657" s="36"/>
      <c r="C657" s="37"/>
      <c r="D657" s="37"/>
      <c r="E657" s="4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5.75" customHeight="1" x14ac:dyDescent="0.2">
      <c r="A658" s="35"/>
      <c r="B658" s="36"/>
      <c r="C658" s="37"/>
      <c r="D658" s="37"/>
      <c r="E658" s="4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5.75" customHeight="1" x14ac:dyDescent="0.2">
      <c r="A659" s="35"/>
      <c r="B659" s="36"/>
      <c r="C659" s="37"/>
      <c r="D659" s="37"/>
      <c r="E659" s="4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5.75" customHeight="1" x14ac:dyDescent="0.2">
      <c r="A660" s="35"/>
      <c r="B660" s="36"/>
      <c r="C660" s="37"/>
      <c r="D660" s="37"/>
      <c r="E660" s="4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5.75" customHeight="1" x14ac:dyDescent="0.2">
      <c r="A661" s="35"/>
      <c r="B661" s="36"/>
      <c r="C661" s="37"/>
      <c r="D661" s="37"/>
      <c r="E661" s="4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5.75" customHeight="1" x14ac:dyDescent="0.2">
      <c r="A662" s="35"/>
      <c r="B662" s="36"/>
      <c r="C662" s="37"/>
      <c r="D662" s="37"/>
      <c r="E662" s="4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5.75" customHeight="1" x14ac:dyDescent="0.2">
      <c r="A663" s="35"/>
      <c r="B663" s="36"/>
      <c r="C663" s="37"/>
      <c r="D663" s="37"/>
      <c r="E663" s="4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5.75" customHeight="1" x14ac:dyDescent="0.2">
      <c r="A664" s="35"/>
      <c r="B664" s="36"/>
      <c r="C664" s="37"/>
      <c r="D664" s="37"/>
      <c r="E664" s="4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5.75" customHeight="1" x14ac:dyDescent="0.2">
      <c r="A665" s="35"/>
      <c r="B665" s="36"/>
      <c r="C665" s="37"/>
      <c r="D665" s="37"/>
      <c r="E665" s="4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5.75" customHeight="1" x14ac:dyDescent="0.2">
      <c r="A666" s="35"/>
      <c r="B666" s="36"/>
      <c r="C666" s="37"/>
      <c r="D666" s="37"/>
      <c r="E666" s="4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5.75" customHeight="1" x14ac:dyDescent="0.2">
      <c r="A667" s="35"/>
      <c r="B667" s="36"/>
      <c r="C667" s="37"/>
      <c r="D667" s="37"/>
      <c r="E667" s="4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5.75" customHeight="1" x14ac:dyDescent="0.2">
      <c r="A668" s="35"/>
      <c r="B668" s="36"/>
      <c r="C668" s="37"/>
      <c r="D668" s="37"/>
      <c r="E668" s="4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5.75" customHeight="1" x14ac:dyDescent="0.2">
      <c r="A669" s="35"/>
      <c r="B669" s="36"/>
      <c r="C669" s="37"/>
      <c r="D669" s="37"/>
      <c r="E669" s="4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5.75" customHeight="1" x14ac:dyDescent="0.2">
      <c r="A670" s="35"/>
      <c r="B670" s="36"/>
      <c r="C670" s="37"/>
      <c r="D670" s="37"/>
      <c r="E670" s="4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5.75" customHeight="1" x14ac:dyDescent="0.2">
      <c r="A671" s="35"/>
      <c r="B671" s="36"/>
      <c r="C671" s="37"/>
      <c r="D671" s="37"/>
      <c r="E671" s="4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5.75" customHeight="1" x14ac:dyDescent="0.2">
      <c r="A672" s="35"/>
      <c r="B672" s="36"/>
      <c r="C672" s="37"/>
      <c r="D672" s="37"/>
      <c r="E672" s="4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5.75" customHeight="1" x14ac:dyDescent="0.2">
      <c r="A673" s="35"/>
      <c r="B673" s="36"/>
      <c r="C673" s="37"/>
      <c r="D673" s="37"/>
      <c r="E673" s="4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5.75" customHeight="1" x14ac:dyDescent="0.2">
      <c r="A674" s="35"/>
      <c r="B674" s="36"/>
      <c r="C674" s="37"/>
      <c r="D674" s="37"/>
      <c r="E674" s="4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5.75" customHeight="1" x14ac:dyDescent="0.2">
      <c r="A675" s="35"/>
      <c r="B675" s="36"/>
      <c r="C675" s="37"/>
      <c r="D675" s="37"/>
      <c r="E675" s="4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5.75" customHeight="1" x14ac:dyDescent="0.2">
      <c r="A676" s="35"/>
      <c r="B676" s="36"/>
      <c r="C676" s="37"/>
      <c r="D676" s="37"/>
      <c r="E676" s="4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5.75" customHeight="1" x14ac:dyDescent="0.2">
      <c r="A677" s="35"/>
      <c r="B677" s="36"/>
      <c r="C677" s="37"/>
      <c r="D677" s="37"/>
      <c r="E677" s="4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5.75" customHeight="1" x14ac:dyDescent="0.2">
      <c r="A678" s="35"/>
      <c r="B678" s="36"/>
      <c r="C678" s="37"/>
      <c r="D678" s="37"/>
      <c r="E678" s="4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5.75" customHeight="1" x14ac:dyDescent="0.2">
      <c r="A679" s="35"/>
      <c r="B679" s="36"/>
      <c r="C679" s="37"/>
      <c r="D679" s="37"/>
      <c r="E679" s="4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5.75" customHeight="1" x14ac:dyDescent="0.2">
      <c r="A680" s="35"/>
      <c r="B680" s="36"/>
      <c r="C680" s="37"/>
      <c r="D680" s="37"/>
      <c r="E680" s="4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5.75" customHeight="1" x14ac:dyDescent="0.2">
      <c r="A681" s="35"/>
      <c r="B681" s="36"/>
      <c r="C681" s="37"/>
      <c r="D681" s="37"/>
      <c r="E681" s="4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5.75" customHeight="1" x14ac:dyDescent="0.2">
      <c r="A682" s="35"/>
      <c r="B682" s="36"/>
      <c r="C682" s="37"/>
      <c r="D682" s="37"/>
      <c r="E682" s="4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5.75" customHeight="1" x14ac:dyDescent="0.2">
      <c r="A683" s="35"/>
      <c r="B683" s="36"/>
      <c r="C683" s="37"/>
      <c r="D683" s="37"/>
      <c r="E683" s="4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5.75" customHeight="1" x14ac:dyDescent="0.2">
      <c r="A684" s="35"/>
      <c r="B684" s="36"/>
      <c r="C684" s="37"/>
      <c r="D684" s="37"/>
      <c r="E684" s="4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5.75" customHeight="1" x14ac:dyDescent="0.2">
      <c r="A685" s="35"/>
      <c r="B685" s="36"/>
      <c r="C685" s="37"/>
      <c r="D685" s="37"/>
      <c r="E685" s="4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5.75" customHeight="1" x14ac:dyDescent="0.2">
      <c r="A686" s="35"/>
      <c r="B686" s="36"/>
      <c r="C686" s="37"/>
      <c r="D686" s="37"/>
      <c r="E686" s="4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5.75" customHeight="1" x14ac:dyDescent="0.2">
      <c r="A687" s="35"/>
      <c r="B687" s="36"/>
      <c r="C687" s="37"/>
      <c r="D687" s="37"/>
      <c r="E687" s="4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5.75" customHeight="1" x14ac:dyDescent="0.2">
      <c r="A688" s="35"/>
      <c r="B688" s="36"/>
      <c r="C688" s="37"/>
      <c r="D688" s="37"/>
      <c r="E688" s="4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5.75" customHeight="1" x14ac:dyDescent="0.2">
      <c r="A689" s="35"/>
      <c r="B689" s="36"/>
      <c r="C689" s="37"/>
      <c r="D689" s="37"/>
      <c r="E689" s="4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5.75" customHeight="1" x14ac:dyDescent="0.2">
      <c r="A690" s="35"/>
      <c r="B690" s="36"/>
      <c r="C690" s="37"/>
      <c r="D690" s="37"/>
      <c r="E690" s="4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5.75" customHeight="1" x14ac:dyDescent="0.2">
      <c r="A691" s="35"/>
      <c r="B691" s="36"/>
      <c r="C691" s="37"/>
      <c r="D691" s="37"/>
      <c r="E691" s="4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5.75" customHeight="1" x14ac:dyDescent="0.2">
      <c r="A692" s="35"/>
      <c r="B692" s="36"/>
      <c r="C692" s="37"/>
      <c r="D692" s="37"/>
      <c r="E692" s="4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5.75" customHeight="1" x14ac:dyDescent="0.2">
      <c r="A693" s="35"/>
      <c r="B693" s="36"/>
      <c r="C693" s="37"/>
      <c r="D693" s="37"/>
      <c r="E693" s="4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5.75" customHeight="1" x14ac:dyDescent="0.2">
      <c r="A694" s="35"/>
      <c r="B694" s="36"/>
      <c r="C694" s="37"/>
      <c r="D694" s="37"/>
      <c r="E694" s="4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5.75" customHeight="1" x14ac:dyDescent="0.2">
      <c r="A695" s="35"/>
      <c r="B695" s="36"/>
      <c r="C695" s="37"/>
      <c r="D695" s="37"/>
      <c r="E695" s="4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5.75" customHeight="1" x14ac:dyDescent="0.2">
      <c r="A696" s="35"/>
      <c r="B696" s="36"/>
      <c r="C696" s="37"/>
      <c r="D696" s="37"/>
      <c r="E696" s="4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5.75" customHeight="1" x14ac:dyDescent="0.2">
      <c r="A697" s="35"/>
      <c r="B697" s="36"/>
      <c r="C697" s="37"/>
      <c r="D697" s="37"/>
      <c r="E697" s="4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5.75" customHeight="1" x14ac:dyDescent="0.2">
      <c r="A698" s="35"/>
      <c r="B698" s="36"/>
      <c r="C698" s="37"/>
      <c r="D698" s="37"/>
      <c r="E698" s="4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5.75" customHeight="1" x14ac:dyDescent="0.2">
      <c r="A699" s="35"/>
      <c r="B699" s="36"/>
      <c r="C699" s="37"/>
      <c r="D699" s="37"/>
      <c r="E699" s="4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5.75" customHeight="1" x14ac:dyDescent="0.2">
      <c r="A700" s="35"/>
      <c r="B700" s="36"/>
      <c r="C700" s="37"/>
      <c r="D700" s="37"/>
      <c r="E700" s="4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5.75" customHeight="1" x14ac:dyDescent="0.2">
      <c r="A701" s="35"/>
      <c r="B701" s="36"/>
      <c r="C701" s="37"/>
      <c r="D701" s="37"/>
      <c r="E701" s="4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5.75" customHeight="1" x14ac:dyDescent="0.2">
      <c r="A702" s="35"/>
      <c r="B702" s="36"/>
      <c r="C702" s="37"/>
      <c r="D702" s="37"/>
      <c r="E702" s="4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5.75" customHeight="1" x14ac:dyDescent="0.2">
      <c r="A703" s="35"/>
      <c r="B703" s="36"/>
      <c r="C703" s="37"/>
      <c r="D703" s="37"/>
      <c r="E703" s="4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5.75" customHeight="1" x14ac:dyDescent="0.2">
      <c r="A704" s="35"/>
      <c r="B704" s="36"/>
      <c r="C704" s="37"/>
      <c r="D704" s="37"/>
      <c r="E704" s="4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5.75" customHeight="1" x14ac:dyDescent="0.2">
      <c r="A705" s="35"/>
      <c r="B705" s="36"/>
      <c r="C705" s="37"/>
      <c r="D705" s="37"/>
      <c r="E705" s="4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5.75" customHeight="1" x14ac:dyDescent="0.2">
      <c r="A706" s="35"/>
      <c r="B706" s="36"/>
      <c r="C706" s="37"/>
      <c r="D706" s="37"/>
      <c r="E706" s="4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5.75" customHeight="1" x14ac:dyDescent="0.2">
      <c r="A707" s="35"/>
      <c r="B707" s="36"/>
      <c r="C707" s="37"/>
      <c r="D707" s="37"/>
      <c r="E707" s="4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5.75" customHeight="1" x14ac:dyDescent="0.2">
      <c r="A708" s="35"/>
      <c r="B708" s="36"/>
      <c r="C708" s="37"/>
      <c r="D708" s="37"/>
      <c r="E708" s="4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5.75" customHeight="1" x14ac:dyDescent="0.2">
      <c r="A709" s="35"/>
      <c r="B709" s="36"/>
      <c r="C709" s="37"/>
      <c r="D709" s="37"/>
      <c r="E709" s="4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5.75" customHeight="1" x14ac:dyDescent="0.2">
      <c r="A710" s="35"/>
      <c r="B710" s="36"/>
      <c r="C710" s="37"/>
      <c r="D710" s="37"/>
      <c r="E710" s="4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5.75" customHeight="1" x14ac:dyDescent="0.2">
      <c r="A711" s="35"/>
      <c r="B711" s="36"/>
      <c r="C711" s="37"/>
      <c r="D711" s="37"/>
      <c r="E711" s="4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5.75" customHeight="1" x14ac:dyDescent="0.2">
      <c r="A712" s="35"/>
      <c r="B712" s="36"/>
      <c r="C712" s="37"/>
      <c r="D712" s="37"/>
      <c r="E712" s="4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5.75" customHeight="1" x14ac:dyDescent="0.2">
      <c r="A713" s="35"/>
      <c r="B713" s="36"/>
      <c r="C713" s="37"/>
      <c r="D713" s="37"/>
      <c r="E713" s="4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5.75" customHeight="1" x14ac:dyDescent="0.2">
      <c r="A714" s="35"/>
      <c r="B714" s="36"/>
      <c r="C714" s="37"/>
      <c r="D714" s="37"/>
      <c r="E714" s="4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5.75" customHeight="1" x14ac:dyDescent="0.2">
      <c r="A715" s="35"/>
      <c r="B715" s="36"/>
      <c r="C715" s="37"/>
      <c r="D715" s="37"/>
      <c r="E715" s="4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5.75" customHeight="1" x14ac:dyDescent="0.2">
      <c r="A716" s="35"/>
      <c r="B716" s="36"/>
      <c r="C716" s="37"/>
      <c r="D716" s="37"/>
      <c r="E716" s="4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5.75" customHeight="1" x14ac:dyDescent="0.2">
      <c r="A717" s="35"/>
      <c r="B717" s="36"/>
      <c r="C717" s="37"/>
      <c r="D717" s="37"/>
      <c r="E717" s="4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5.75" customHeight="1" x14ac:dyDescent="0.2">
      <c r="A718" s="35"/>
      <c r="B718" s="36"/>
      <c r="C718" s="37"/>
      <c r="D718" s="37"/>
      <c r="E718" s="4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5.75" customHeight="1" x14ac:dyDescent="0.2">
      <c r="A719" s="35"/>
      <c r="B719" s="36"/>
      <c r="C719" s="37"/>
      <c r="D719" s="37"/>
      <c r="E719" s="4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5.75" customHeight="1" x14ac:dyDescent="0.2">
      <c r="A720" s="35"/>
      <c r="B720" s="36"/>
      <c r="C720" s="37"/>
      <c r="D720" s="37"/>
      <c r="E720" s="4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5.75" customHeight="1" x14ac:dyDescent="0.2">
      <c r="A721" s="35"/>
      <c r="B721" s="36"/>
      <c r="C721" s="37"/>
      <c r="D721" s="37"/>
      <c r="E721" s="4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5.75" customHeight="1" x14ac:dyDescent="0.2">
      <c r="A722" s="35"/>
      <c r="B722" s="36"/>
      <c r="C722" s="37"/>
      <c r="D722" s="37"/>
      <c r="E722" s="4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5.75" customHeight="1" x14ac:dyDescent="0.2">
      <c r="A723" s="35"/>
      <c r="B723" s="36"/>
      <c r="C723" s="37"/>
      <c r="D723" s="37"/>
      <c r="E723" s="4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5.75" customHeight="1" x14ac:dyDescent="0.2">
      <c r="A724" s="35"/>
      <c r="B724" s="36"/>
      <c r="C724" s="37"/>
      <c r="D724" s="37"/>
      <c r="E724" s="4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5.75" customHeight="1" x14ac:dyDescent="0.2">
      <c r="A725" s="35"/>
      <c r="B725" s="36"/>
      <c r="C725" s="37"/>
      <c r="D725" s="37"/>
      <c r="E725" s="4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5.75" customHeight="1" x14ac:dyDescent="0.2">
      <c r="A726" s="35"/>
      <c r="B726" s="36"/>
      <c r="C726" s="37"/>
      <c r="D726" s="37"/>
      <c r="E726" s="4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5.75" customHeight="1" x14ac:dyDescent="0.2">
      <c r="A727" s="35"/>
      <c r="B727" s="36"/>
      <c r="C727" s="37"/>
      <c r="D727" s="37"/>
      <c r="E727" s="4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5.75" customHeight="1" x14ac:dyDescent="0.2">
      <c r="A728" s="35"/>
      <c r="B728" s="36"/>
      <c r="C728" s="37"/>
      <c r="D728" s="37"/>
      <c r="E728" s="4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5.75" customHeight="1" x14ac:dyDescent="0.2">
      <c r="A729" s="35"/>
      <c r="B729" s="36"/>
      <c r="C729" s="37"/>
      <c r="D729" s="37"/>
      <c r="E729" s="4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5.75" customHeight="1" x14ac:dyDescent="0.2">
      <c r="A730" s="35"/>
      <c r="B730" s="36"/>
      <c r="C730" s="37"/>
      <c r="D730" s="37"/>
      <c r="E730" s="4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5.75" customHeight="1" x14ac:dyDescent="0.2">
      <c r="A731" s="35"/>
      <c r="B731" s="36"/>
      <c r="C731" s="37"/>
      <c r="D731" s="37"/>
      <c r="E731" s="4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5.75" customHeight="1" x14ac:dyDescent="0.2">
      <c r="A732" s="35"/>
      <c r="B732" s="36"/>
      <c r="C732" s="37"/>
      <c r="D732" s="37"/>
      <c r="E732" s="4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5.75" customHeight="1" x14ac:dyDescent="0.2">
      <c r="A733" s="35"/>
      <c r="B733" s="36"/>
      <c r="C733" s="37"/>
      <c r="D733" s="37"/>
      <c r="E733" s="4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5.75" customHeight="1" x14ac:dyDescent="0.2">
      <c r="A734" s="35"/>
      <c r="B734" s="36"/>
      <c r="C734" s="37"/>
      <c r="D734" s="37"/>
      <c r="E734" s="4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5.75" customHeight="1" x14ac:dyDescent="0.2">
      <c r="A735" s="35"/>
      <c r="B735" s="36"/>
      <c r="C735" s="37"/>
      <c r="D735" s="37"/>
      <c r="E735" s="4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5.75" customHeight="1" x14ac:dyDescent="0.2">
      <c r="A736" s="35"/>
      <c r="B736" s="36"/>
      <c r="C736" s="37"/>
      <c r="D736" s="37"/>
      <c r="E736" s="4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5.75" customHeight="1" x14ac:dyDescent="0.2">
      <c r="A737" s="35"/>
      <c r="B737" s="36"/>
      <c r="C737" s="37"/>
      <c r="D737" s="37"/>
      <c r="E737" s="4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5.75" customHeight="1" x14ac:dyDescent="0.2">
      <c r="A738" s="35"/>
      <c r="B738" s="36"/>
      <c r="C738" s="37"/>
      <c r="D738" s="37"/>
      <c r="E738" s="4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5.75" customHeight="1" x14ac:dyDescent="0.2">
      <c r="A739" s="35"/>
      <c r="B739" s="36"/>
      <c r="C739" s="37"/>
      <c r="D739" s="37"/>
      <c r="E739" s="4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5.75" customHeight="1" x14ac:dyDescent="0.2">
      <c r="A740" s="35"/>
      <c r="B740" s="36"/>
      <c r="C740" s="37"/>
      <c r="D740" s="37"/>
      <c r="E740" s="4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5.75" customHeight="1" x14ac:dyDescent="0.2">
      <c r="A741" s="35"/>
      <c r="B741" s="36"/>
      <c r="C741" s="37"/>
      <c r="D741" s="37"/>
      <c r="E741" s="4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5.75" customHeight="1" x14ac:dyDescent="0.2">
      <c r="A742" s="35"/>
      <c r="B742" s="36"/>
      <c r="C742" s="37"/>
      <c r="D742" s="37"/>
      <c r="E742" s="4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5.75" customHeight="1" x14ac:dyDescent="0.2">
      <c r="A743" s="35"/>
      <c r="B743" s="36"/>
      <c r="C743" s="37"/>
      <c r="D743" s="37"/>
      <c r="E743" s="4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5.75" customHeight="1" x14ac:dyDescent="0.2">
      <c r="A744" s="35"/>
      <c r="B744" s="36"/>
      <c r="C744" s="37"/>
      <c r="D744" s="37"/>
      <c r="E744" s="4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5.75" customHeight="1" x14ac:dyDescent="0.2">
      <c r="A745" s="35"/>
      <c r="B745" s="36"/>
      <c r="C745" s="37"/>
      <c r="D745" s="37"/>
      <c r="E745" s="4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5.75" customHeight="1" x14ac:dyDescent="0.2">
      <c r="A746" s="35"/>
      <c r="B746" s="36"/>
      <c r="C746" s="37"/>
      <c r="D746" s="37"/>
      <c r="E746" s="4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5.75" customHeight="1" x14ac:dyDescent="0.2">
      <c r="A747" s="35"/>
      <c r="B747" s="36"/>
      <c r="C747" s="37"/>
      <c r="D747" s="37"/>
      <c r="E747" s="4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5.75" customHeight="1" x14ac:dyDescent="0.2">
      <c r="A748" s="35"/>
      <c r="B748" s="36"/>
      <c r="C748" s="37"/>
      <c r="D748" s="37"/>
      <c r="E748" s="4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5.75" customHeight="1" x14ac:dyDescent="0.2">
      <c r="A749" s="35"/>
      <c r="B749" s="36"/>
      <c r="C749" s="37"/>
      <c r="D749" s="37"/>
      <c r="E749" s="4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5.75" customHeight="1" x14ac:dyDescent="0.2">
      <c r="A750" s="35"/>
      <c r="B750" s="36"/>
      <c r="C750" s="37"/>
      <c r="D750" s="37"/>
      <c r="E750" s="4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5.75" customHeight="1" x14ac:dyDescent="0.2">
      <c r="A751" s="35"/>
      <c r="B751" s="36"/>
      <c r="C751" s="37"/>
      <c r="D751" s="37"/>
      <c r="E751" s="4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5.75" customHeight="1" x14ac:dyDescent="0.2">
      <c r="A752" s="35"/>
      <c r="B752" s="36"/>
      <c r="C752" s="37"/>
      <c r="D752" s="37"/>
      <c r="E752" s="4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5.75" customHeight="1" x14ac:dyDescent="0.2">
      <c r="A753" s="35"/>
      <c r="B753" s="36"/>
      <c r="C753" s="37"/>
      <c r="D753" s="37"/>
      <c r="E753" s="4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5.75" customHeight="1" x14ac:dyDescent="0.2">
      <c r="A754" s="35"/>
      <c r="B754" s="36"/>
      <c r="C754" s="37"/>
      <c r="D754" s="37"/>
      <c r="E754" s="4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5.75" customHeight="1" x14ac:dyDescent="0.2">
      <c r="A755" s="35"/>
      <c r="B755" s="36"/>
      <c r="C755" s="37"/>
      <c r="D755" s="37"/>
      <c r="E755" s="4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5.75" customHeight="1" x14ac:dyDescent="0.2">
      <c r="A756" s="35"/>
      <c r="B756" s="36"/>
      <c r="C756" s="37"/>
      <c r="D756" s="37"/>
      <c r="E756" s="4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5.75" customHeight="1" x14ac:dyDescent="0.2">
      <c r="A757" s="35"/>
      <c r="B757" s="36"/>
      <c r="C757" s="37"/>
      <c r="D757" s="37"/>
      <c r="E757" s="4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5.75" customHeight="1" x14ac:dyDescent="0.2">
      <c r="A758" s="35"/>
      <c r="B758" s="36"/>
      <c r="C758" s="37"/>
      <c r="D758" s="37"/>
      <c r="E758" s="4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5.75" customHeight="1" x14ac:dyDescent="0.2">
      <c r="A759" s="35"/>
      <c r="B759" s="36"/>
      <c r="C759" s="37"/>
      <c r="D759" s="37"/>
      <c r="E759" s="4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5.75" customHeight="1" x14ac:dyDescent="0.2">
      <c r="A760" s="35"/>
      <c r="B760" s="36"/>
      <c r="C760" s="37"/>
      <c r="D760" s="37"/>
      <c r="E760" s="4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5.75" customHeight="1" x14ac:dyDescent="0.2">
      <c r="A761" s="35"/>
      <c r="B761" s="36"/>
      <c r="C761" s="37"/>
      <c r="D761" s="37"/>
      <c r="E761" s="4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5.75" customHeight="1" x14ac:dyDescent="0.2">
      <c r="A762" s="35"/>
      <c r="B762" s="36"/>
      <c r="C762" s="37"/>
      <c r="D762" s="37"/>
      <c r="E762" s="4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5.75" customHeight="1" x14ac:dyDescent="0.2">
      <c r="A763" s="35"/>
      <c r="B763" s="36"/>
      <c r="C763" s="37"/>
      <c r="D763" s="37"/>
      <c r="E763" s="4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5.75" customHeight="1" x14ac:dyDescent="0.2">
      <c r="A764" s="35"/>
      <c r="B764" s="36"/>
      <c r="C764" s="37"/>
      <c r="D764" s="37"/>
      <c r="E764" s="4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5.75" customHeight="1" x14ac:dyDescent="0.2">
      <c r="A765" s="35"/>
      <c r="B765" s="36"/>
      <c r="C765" s="37"/>
      <c r="D765" s="37"/>
      <c r="E765" s="4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5.75" customHeight="1" x14ac:dyDescent="0.2">
      <c r="A766" s="35"/>
      <c r="B766" s="36"/>
      <c r="C766" s="37"/>
      <c r="D766" s="37"/>
      <c r="E766" s="4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5.75" customHeight="1" x14ac:dyDescent="0.2">
      <c r="A767" s="35"/>
      <c r="B767" s="36"/>
      <c r="C767" s="37"/>
      <c r="D767" s="37"/>
      <c r="E767" s="4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5.75" customHeight="1" x14ac:dyDescent="0.2">
      <c r="A768" s="35"/>
      <c r="B768" s="36"/>
      <c r="C768" s="37"/>
      <c r="D768" s="37"/>
      <c r="E768" s="4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5.75" customHeight="1" x14ac:dyDescent="0.2">
      <c r="A769" s="35"/>
      <c r="B769" s="36"/>
      <c r="C769" s="37"/>
      <c r="D769" s="37"/>
      <c r="E769" s="4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5.75" customHeight="1" x14ac:dyDescent="0.2">
      <c r="A770" s="35"/>
      <c r="B770" s="36"/>
      <c r="C770" s="37"/>
      <c r="D770" s="37"/>
      <c r="E770" s="4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5.75" customHeight="1" x14ac:dyDescent="0.2">
      <c r="A771" s="35"/>
      <c r="B771" s="36"/>
      <c r="C771" s="37"/>
      <c r="D771" s="37"/>
      <c r="E771" s="4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5.75" customHeight="1" x14ac:dyDescent="0.2">
      <c r="A772" s="35"/>
      <c r="B772" s="36"/>
      <c r="C772" s="37"/>
      <c r="D772" s="37"/>
      <c r="E772" s="4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5.75" customHeight="1" x14ac:dyDescent="0.2">
      <c r="A773" s="35"/>
      <c r="B773" s="36"/>
      <c r="C773" s="37"/>
      <c r="D773" s="37"/>
      <c r="E773" s="4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5.75" customHeight="1" x14ac:dyDescent="0.2">
      <c r="A774" s="35"/>
      <c r="B774" s="36"/>
      <c r="C774" s="37"/>
      <c r="D774" s="37"/>
      <c r="E774" s="4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5.75" customHeight="1" x14ac:dyDescent="0.2">
      <c r="A775" s="35"/>
      <c r="B775" s="36"/>
      <c r="C775" s="37"/>
      <c r="D775" s="37"/>
      <c r="E775" s="4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5.75" customHeight="1" x14ac:dyDescent="0.2">
      <c r="A776" s="35"/>
      <c r="B776" s="36"/>
      <c r="C776" s="37"/>
      <c r="D776" s="37"/>
      <c r="E776" s="4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5.75" customHeight="1" x14ac:dyDescent="0.2">
      <c r="A777" s="35"/>
      <c r="B777" s="36"/>
      <c r="C777" s="37"/>
      <c r="D777" s="37"/>
      <c r="E777" s="4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5.75" customHeight="1" x14ac:dyDescent="0.2">
      <c r="A778" s="35"/>
      <c r="B778" s="36"/>
      <c r="C778" s="37"/>
      <c r="D778" s="37"/>
      <c r="E778" s="4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5.75" customHeight="1" x14ac:dyDescent="0.2">
      <c r="A779" s="35"/>
      <c r="B779" s="36"/>
      <c r="C779" s="37"/>
      <c r="D779" s="37"/>
      <c r="E779" s="4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5.75" customHeight="1" x14ac:dyDescent="0.2">
      <c r="A780" s="35"/>
      <c r="B780" s="36"/>
      <c r="C780" s="37"/>
      <c r="D780" s="37"/>
      <c r="E780" s="4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5.75" customHeight="1" x14ac:dyDescent="0.2">
      <c r="A781" s="35"/>
      <c r="B781" s="36"/>
      <c r="C781" s="37"/>
      <c r="D781" s="37"/>
      <c r="E781" s="4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5.75" customHeight="1" x14ac:dyDescent="0.2">
      <c r="A782" s="35"/>
      <c r="B782" s="36"/>
      <c r="C782" s="37"/>
      <c r="D782" s="37"/>
      <c r="E782" s="4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5.75" customHeight="1" x14ac:dyDescent="0.2">
      <c r="A783" s="35"/>
      <c r="B783" s="36"/>
      <c r="C783" s="37"/>
      <c r="D783" s="37"/>
      <c r="E783" s="4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5.75" customHeight="1" x14ac:dyDescent="0.2">
      <c r="A784" s="35"/>
      <c r="B784" s="36"/>
      <c r="C784" s="37"/>
      <c r="D784" s="37"/>
      <c r="E784" s="4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5.75" customHeight="1" x14ac:dyDescent="0.2">
      <c r="A785" s="35"/>
      <c r="B785" s="36"/>
      <c r="C785" s="37"/>
      <c r="D785" s="37"/>
      <c r="E785" s="4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5.75" customHeight="1" x14ac:dyDescent="0.2">
      <c r="A786" s="35"/>
      <c r="B786" s="36"/>
      <c r="C786" s="37"/>
      <c r="D786" s="37"/>
      <c r="E786" s="4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5.75" customHeight="1" x14ac:dyDescent="0.2">
      <c r="A787" s="35"/>
      <c r="B787" s="36"/>
      <c r="C787" s="37"/>
      <c r="D787" s="37"/>
      <c r="E787" s="4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5.75" customHeight="1" x14ac:dyDescent="0.2">
      <c r="A788" s="35"/>
      <c r="B788" s="36"/>
      <c r="C788" s="37"/>
      <c r="D788" s="37"/>
      <c r="E788" s="4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5.75" customHeight="1" x14ac:dyDescent="0.2">
      <c r="A789" s="35"/>
      <c r="B789" s="36"/>
      <c r="C789" s="37"/>
      <c r="D789" s="37"/>
      <c r="E789" s="4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5.75" customHeight="1" x14ac:dyDescent="0.2">
      <c r="A790" s="35"/>
      <c r="B790" s="36"/>
      <c r="C790" s="37"/>
      <c r="D790" s="37"/>
      <c r="E790" s="4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5.75" customHeight="1" x14ac:dyDescent="0.2">
      <c r="A791" s="35"/>
      <c r="B791" s="36"/>
      <c r="C791" s="37"/>
      <c r="D791" s="37"/>
      <c r="E791" s="4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5.75" customHeight="1" x14ac:dyDescent="0.2">
      <c r="A792" s="35"/>
      <c r="B792" s="36"/>
      <c r="C792" s="37"/>
      <c r="D792" s="37"/>
      <c r="E792" s="4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5.75" customHeight="1" x14ac:dyDescent="0.2">
      <c r="A793" s="35"/>
      <c r="B793" s="36"/>
      <c r="C793" s="37"/>
      <c r="D793" s="37"/>
      <c r="E793" s="4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5.75" customHeight="1" x14ac:dyDescent="0.2">
      <c r="A794" s="35"/>
      <c r="B794" s="36"/>
      <c r="C794" s="37"/>
      <c r="D794" s="37"/>
      <c r="E794" s="4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5.75" customHeight="1" x14ac:dyDescent="0.2">
      <c r="A795" s="35"/>
      <c r="B795" s="36"/>
      <c r="C795" s="37"/>
      <c r="D795" s="37"/>
      <c r="E795" s="4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5.75" customHeight="1" x14ac:dyDescent="0.2">
      <c r="A796" s="35"/>
      <c r="B796" s="36"/>
      <c r="C796" s="37"/>
      <c r="D796" s="37"/>
      <c r="E796" s="4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5.75" customHeight="1" x14ac:dyDescent="0.2">
      <c r="A797" s="35"/>
      <c r="B797" s="36"/>
      <c r="C797" s="37"/>
      <c r="D797" s="37"/>
      <c r="E797" s="4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5.75" customHeight="1" x14ac:dyDescent="0.2">
      <c r="A798" s="35"/>
      <c r="B798" s="36"/>
      <c r="C798" s="37"/>
      <c r="D798" s="37"/>
      <c r="E798" s="4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5.75" customHeight="1" x14ac:dyDescent="0.2">
      <c r="A799" s="35"/>
      <c r="B799" s="36"/>
      <c r="C799" s="37"/>
      <c r="D799" s="37"/>
      <c r="E799" s="4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5.75" customHeight="1" x14ac:dyDescent="0.2">
      <c r="A800" s="35"/>
      <c r="B800" s="36"/>
      <c r="C800" s="37"/>
      <c r="D800" s="37"/>
      <c r="E800" s="4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5.75" customHeight="1" x14ac:dyDescent="0.2">
      <c r="A801" s="35"/>
      <c r="B801" s="36"/>
      <c r="C801" s="37"/>
      <c r="D801" s="37"/>
      <c r="E801" s="4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5.75" customHeight="1" x14ac:dyDescent="0.2">
      <c r="A802" s="35"/>
      <c r="B802" s="36"/>
      <c r="C802" s="37"/>
      <c r="D802" s="37"/>
      <c r="E802" s="4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5.75" customHeight="1" x14ac:dyDescent="0.2">
      <c r="A803" s="35"/>
      <c r="B803" s="36"/>
      <c r="C803" s="37"/>
      <c r="D803" s="37"/>
      <c r="E803" s="4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5.75" customHeight="1" x14ac:dyDescent="0.2">
      <c r="A804" s="35"/>
      <c r="B804" s="36"/>
      <c r="C804" s="37"/>
      <c r="D804" s="37"/>
      <c r="E804" s="4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5.75" customHeight="1" x14ac:dyDescent="0.2">
      <c r="A805" s="35"/>
      <c r="B805" s="36"/>
      <c r="C805" s="37"/>
      <c r="D805" s="37"/>
      <c r="E805" s="4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5.75" customHeight="1" x14ac:dyDescent="0.2">
      <c r="A806" s="35"/>
      <c r="B806" s="36"/>
      <c r="C806" s="37"/>
      <c r="D806" s="37"/>
      <c r="E806" s="4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5.75" customHeight="1" x14ac:dyDescent="0.2">
      <c r="A807" s="35"/>
      <c r="B807" s="36"/>
      <c r="C807" s="37"/>
      <c r="D807" s="37"/>
      <c r="E807" s="4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5.75" customHeight="1" x14ac:dyDescent="0.2">
      <c r="A808" s="35"/>
      <c r="B808" s="36"/>
      <c r="C808" s="37"/>
      <c r="D808" s="37"/>
      <c r="E808" s="4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5.75" customHeight="1" x14ac:dyDescent="0.2">
      <c r="A809" s="35"/>
      <c r="B809" s="36"/>
      <c r="C809" s="37"/>
      <c r="D809" s="37"/>
      <c r="E809" s="4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5.75" customHeight="1" x14ac:dyDescent="0.2">
      <c r="A810" s="35"/>
      <c r="B810" s="36"/>
      <c r="C810" s="37"/>
      <c r="D810" s="37"/>
      <c r="E810" s="4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5.75" customHeight="1" x14ac:dyDescent="0.2">
      <c r="A811" s="35"/>
      <c r="B811" s="36"/>
      <c r="C811" s="37"/>
      <c r="D811" s="37"/>
      <c r="E811" s="4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5.75" customHeight="1" x14ac:dyDescent="0.2">
      <c r="A812" s="35"/>
      <c r="B812" s="36"/>
      <c r="C812" s="37"/>
      <c r="D812" s="37"/>
      <c r="E812" s="4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5.75" customHeight="1" x14ac:dyDescent="0.2">
      <c r="A813" s="35"/>
      <c r="B813" s="36"/>
      <c r="C813" s="37"/>
      <c r="D813" s="37"/>
      <c r="E813" s="4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5.75" customHeight="1" x14ac:dyDescent="0.2">
      <c r="A814" s="35"/>
      <c r="B814" s="36"/>
      <c r="C814" s="37"/>
      <c r="D814" s="37"/>
      <c r="E814" s="4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5.75" customHeight="1" x14ac:dyDescent="0.2">
      <c r="A815" s="35"/>
      <c r="B815" s="36"/>
      <c r="C815" s="37"/>
      <c r="D815" s="37"/>
      <c r="E815" s="4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5.75" customHeight="1" x14ac:dyDescent="0.2">
      <c r="A816" s="35"/>
      <c r="B816" s="36"/>
      <c r="C816" s="37"/>
      <c r="D816" s="37"/>
      <c r="E816" s="4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5.75" customHeight="1" x14ac:dyDescent="0.2">
      <c r="A817" s="35"/>
      <c r="B817" s="36"/>
      <c r="C817" s="37"/>
      <c r="D817" s="37"/>
      <c r="E817" s="4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5.75" customHeight="1" x14ac:dyDescent="0.2">
      <c r="A818" s="35"/>
      <c r="B818" s="36"/>
      <c r="C818" s="37"/>
      <c r="D818" s="37"/>
      <c r="E818" s="4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5.75" customHeight="1" x14ac:dyDescent="0.2">
      <c r="A819" s="35"/>
      <c r="B819" s="36"/>
      <c r="C819" s="37"/>
      <c r="D819" s="37"/>
      <c r="E819" s="4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5.75" customHeight="1" x14ac:dyDescent="0.2">
      <c r="A820" s="35"/>
      <c r="B820" s="36"/>
      <c r="C820" s="37"/>
      <c r="D820" s="37"/>
      <c r="E820" s="4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5.75" customHeight="1" x14ac:dyDescent="0.2">
      <c r="A821" s="35"/>
      <c r="B821" s="36"/>
      <c r="C821" s="37"/>
      <c r="D821" s="37"/>
      <c r="E821" s="4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5.75" customHeight="1" x14ac:dyDescent="0.2">
      <c r="A822" s="35"/>
      <c r="B822" s="36"/>
      <c r="C822" s="37"/>
      <c r="D822" s="37"/>
      <c r="E822" s="4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5.75" customHeight="1" x14ac:dyDescent="0.2">
      <c r="A823" s="35"/>
      <c r="B823" s="36"/>
      <c r="C823" s="37"/>
      <c r="D823" s="37"/>
      <c r="E823" s="4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5.75" customHeight="1" x14ac:dyDescent="0.2">
      <c r="A824" s="35"/>
      <c r="B824" s="36"/>
      <c r="C824" s="37"/>
      <c r="D824" s="37"/>
      <c r="E824" s="4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5.75" customHeight="1" x14ac:dyDescent="0.2">
      <c r="A825" s="35"/>
      <c r="B825" s="36"/>
      <c r="C825" s="37"/>
      <c r="D825" s="37"/>
      <c r="E825" s="4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5.75" customHeight="1" x14ac:dyDescent="0.2">
      <c r="A826" s="35"/>
      <c r="B826" s="36"/>
      <c r="C826" s="37"/>
      <c r="D826" s="37"/>
      <c r="E826" s="4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5.75" customHeight="1" x14ac:dyDescent="0.2">
      <c r="A827" s="35"/>
      <c r="B827" s="36"/>
      <c r="C827" s="37"/>
      <c r="D827" s="37"/>
      <c r="E827" s="4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5.75" customHeight="1" x14ac:dyDescent="0.2">
      <c r="A828" s="35"/>
      <c r="B828" s="36"/>
      <c r="C828" s="37"/>
      <c r="D828" s="37"/>
      <c r="E828" s="4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5.75" customHeight="1" x14ac:dyDescent="0.2">
      <c r="A829" s="35"/>
      <c r="B829" s="36"/>
      <c r="C829" s="37"/>
      <c r="D829" s="37"/>
      <c r="E829" s="4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5.75" customHeight="1" x14ac:dyDescent="0.2">
      <c r="A830" s="35"/>
      <c r="B830" s="36"/>
      <c r="C830" s="37"/>
      <c r="D830" s="37"/>
      <c r="E830" s="4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5.75" customHeight="1" x14ac:dyDescent="0.2">
      <c r="A831" s="35"/>
      <c r="B831" s="36"/>
      <c r="C831" s="37"/>
      <c r="D831" s="37"/>
      <c r="E831" s="4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5.75" customHeight="1" x14ac:dyDescent="0.2">
      <c r="A832" s="35"/>
      <c r="B832" s="36"/>
      <c r="C832" s="37"/>
      <c r="D832" s="37"/>
      <c r="E832" s="4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5.75" customHeight="1" x14ac:dyDescent="0.2">
      <c r="A833" s="35"/>
      <c r="B833" s="36"/>
      <c r="C833" s="37"/>
      <c r="D833" s="37"/>
      <c r="E833" s="4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5.75" customHeight="1" x14ac:dyDescent="0.2">
      <c r="A834" s="35"/>
      <c r="B834" s="36"/>
      <c r="C834" s="37"/>
      <c r="D834" s="37"/>
      <c r="E834" s="4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5.75" customHeight="1" x14ac:dyDescent="0.2">
      <c r="A835" s="35"/>
      <c r="B835" s="36"/>
      <c r="C835" s="37"/>
      <c r="D835" s="37"/>
      <c r="E835" s="4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5.75" customHeight="1" x14ac:dyDescent="0.2">
      <c r="A836" s="35"/>
      <c r="B836" s="36"/>
      <c r="C836" s="37"/>
      <c r="D836" s="37"/>
      <c r="E836" s="4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5.75" customHeight="1" x14ac:dyDescent="0.2">
      <c r="A837" s="35"/>
      <c r="B837" s="36"/>
      <c r="C837" s="37"/>
      <c r="D837" s="37"/>
      <c r="E837" s="4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5.75" customHeight="1" x14ac:dyDescent="0.2">
      <c r="A838" s="35"/>
      <c r="B838" s="36"/>
      <c r="C838" s="37"/>
      <c r="D838" s="37"/>
      <c r="E838" s="4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5.75" customHeight="1" x14ac:dyDescent="0.2">
      <c r="A839" s="35"/>
      <c r="B839" s="36"/>
      <c r="C839" s="37"/>
      <c r="D839" s="37"/>
      <c r="E839" s="4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5.75" customHeight="1" x14ac:dyDescent="0.2">
      <c r="A840" s="35"/>
      <c r="B840" s="36"/>
      <c r="C840" s="37"/>
      <c r="D840" s="37"/>
      <c r="E840" s="4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5.75" customHeight="1" x14ac:dyDescent="0.2">
      <c r="A841" s="35"/>
      <c r="B841" s="36"/>
      <c r="C841" s="37"/>
      <c r="D841" s="37"/>
      <c r="E841" s="4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5.75" customHeight="1" x14ac:dyDescent="0.2">
      <c r="A842" s="35"/>
      <c r="B842" s="36"/>
      <c r="C842" s="37"/>
      <c r="D842" s="37"/>
      <c r="E842" s="4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5.75" customHeight="1" x14ac:dyDescent="0.2">
      <c r="A843" s="35"/>
      <c r="B843" s="36"/>
      <c r="C843" s="37"/>
      <c r="D843" s="37"/>
      <c r="E843" s="4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5.75" customHeight="1" x14ac:dyDescent="0.2">
      <c r="A844" s="35"/>
      <c r="B844" s="36"/>
      <c r="C844" s="37"/>
      <c r="D844" s="37"/>
      <c r="E844" s="4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5.75" customHeight="1" x14ac:dyDescent="0.2">
      <c r="A845" s="35"/>
      <c r="B845" s="36"/>
      <c r="C845" s="37"/>
      <c r="D845" s="37"/>
      <c r="E845" s="4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5.75" customHeight="1" x14ac:dyDescent="0.2">
      <c r="A846" s="35"/>
      <c r="B846" s="36"/>
      <c r="C846" s="37"/>
      <c r="D846" s="37"/>
      <c r="E846" s="4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5.75" customHeight="1" x14ac:dyDescent="0.2">
      <c r="A847" s="35"/>
      <c r="B847" s="36"/>
      <c r="C847" s="37"/>
      <c r="D847" s="37"/>
      <c r="E847" s="4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5.75" customHeight="1" x14ac:dyDescent="0.2">
      <c r="A848" s="35"/>
      <c r="B848" s="36"/>
      <c r="C848" s="37"/>
      <c r="D848" s="37"/>
      <c r="E848" s="4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5.75" customHeight="1" x14ac:dyDescent="0.2">
      <c r="A849" s="35"/>
      <c r="B849" s="36"/>
      <c r="C849" s="37"/>
      <c r="D849" s="37"/>
      <c r="E849" s="4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5.75" customHeight="1" x14ac:dyDescent="0.2">
      <c r="A850" s="35"/>
      <c r="B850" s="36"/>
      <c r="C850" s="37"/>
      <c r="D850" s="37"/>
      <c r="E850" s="4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5.75" customHeight="1" x14ac:dyDescent="0.2">
      <c r="A851" s="35"/>
      <c r="B851" s="36"/>
      <c r="C851" s="37"/>
      <c r="D851" s="37"/>
      <c r="E851" s="4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5.75" customHeight="1" x14ac:dyDescent="0.2">
      <c r="A852" s="35"/>
      <c r="B852" s="36"/>
      <c r="C852" s="37"/>
      <c r="D852" s="37"/>
      <c r="E852" s="4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5.75" customHeight="1" x14ac:dyDescent="0.2">
      <c r="A853" s="35"/>
      <c r="B853" s="36"/>
      <c r="C853" s="37"/>
      <c r="D853" s="37"/>
      <c r="E853" s="4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5.75" customHeight="1" x14ac:dyDescent="0.2">
      <c r="A854" s="35"/>
      <c r="B854" s="36"/>
      <c r="C854" s="37"/>
      <c r="D854" s="37"/>
      <c r="E854" s="4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5.75" customHeight="1" x14ac:dyDescent="0.2">
      <c r="A855" s="35"/>
      <c r="B855" s="36"/>
      <c r="C855" s="37"/>
      <c r="D855" s="37"/>
      <c r="E855" s="4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5.75" customHeight="1" x14ac:dyDescent="0.2">
      <c r="A856" s="35"/>
      <c r="B856" s="36"/>
      <c r="C856" s="37"/>
      <c r="D856" s="37"/>
      <c r="E856" s="4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5.75" customHeight="1" x14ac:dyDescent="0.2">
      <c r="A857" s="35"/>
      <c r="B857" s="36"/>
      <c r="C857" s="37"/>
      <c r="D857" s="37"/>
      <c r="E857" s="4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5.75" customHeight="1" x14ac:dyDescent="0.2">
      <c r="A858" s="35"/>
      <c r="B858" s="36"/>
      <c r="C858" s="37"/>
      <c r="D858" s="37"/>
      <c r="E858" s="4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5.75" customHeight="1" x14ac:dyDescent="0.2">
      <c r="A859" s="35"/>
      <c r="B859" s="36"/>
      <c r="C859" s="37"/>
      <c r="D859" s="37"/>
      <c r="E859" s="4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5.75" customHeight="1" x14ac:dyDescent="0.2">
      <c r="A860" s="35"/>
      <c r="B860" s="36"/>
      <c r="C860" s="37"/>
      <c r="D860" s="37"/>
      <c r="E860" s="4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5.75" customHeight="1" x14ac:dyDescent="0.2">
      <c r="A861" s="35"/>
      <c r="B861" s="36"/>
      <c r="C861" s="37"/>
      <c r="D861" s="37"/>
      <c r="E861" s="4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5.75" customHeight="1" x14ac:dyDescent="0.2">
      <c r="A862" s="35"/>
      <c r="B862" s="36"/>
      <c r="C862" s="37"/>
      <c r="D862" s="37"/>
      <c r="E862" s="4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5.75" customHeight="1" x14ac:dyDescent="0.2">
      <c r="A863" s="35"/>
      <c r="B863" s="36"/>
      <c r="C863" s="37"/>
      <c r="D863" s="37"/>
      <c r="E863" s="4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5.75" customHeight="1" x14ac:dyDescent="0.2">
      <c r="A864" s="35"/>
      <c r="B864" s="36"/>
      <c r="C864" s="37"/>
      <c r="D864" s="37"/>
      <c r="E864" s="4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5.75" customHeight="1" x14ac:dyDescent="0.2">
      <c r="A865" s="35"/>
      <c r="B865" s="36"/>
      <c r="C865" s="37"/>
      <c r="D865" s="37"/>
      <c r="E865" s="4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5.75" customHeight="1" x14ac:dyDescent="0.2">
      <c r="A866" s="35"/>
      <c r="B866" s="36"/>
      <c r="C866" s="37"/>
      <c r="D866" s="37"/>
      <c r="E866" s="4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5.75" customHeight="1" x14ac:dyDescent="0.2">
      <c r="A867" s="35"/>
      <c r="B867" s="36"/>
      <c r="C867" s="37"/>
      <c r="D867" s="37"/>
      <c r="E867" s="4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5.75" customHeight="1" x14ac:dyDescent="0.2">
      <c r="A868" s="35"/>
      <c r="B868" s="36"/>
      <c r="C868" s="37"/>
      <c r="D868" s="37"/>
      <c r="E868" s="4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5.75" customHeight="1" x14ac:dyDescent="0.2">
      <c r="A869" s="35"/>
      <c r="B869" s="36"/>
      <c r="C869" s="37"/>
      <c r="D869" s="37"/>
      <c r="E869" s="4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5.75" customHeight="1" x14ac:dyDescent="0.2">
      <c r="A870" s="35"/>
      <c r="B870" s="36"/>
      <c r="C870" s="37"/>
      <c r="D870" s="37"/>
      <c r="E870" s="4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5.75" customHeight="1" x14ac:dyDescent="0.2">
      <c r="A871" s="35"/>
      <c r="B871" s="36"/>
      <c r="C871" s="37"/>
      <c r="D871" s="37"/>
      <c r="E871" s="4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5.75" customHeight="1" x14ac:dyDescent="0.2">
      <c r="A872" s="35"/>
      <c r="B872" s="36"/>
      <c r="C872" s="37"/>
      <c r="D872" s="37"/>
      <c r="E872" s="4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5.75" customHeight="1" x14ac:dyDescent="0.2">
      <c r="A873" s="35"/>
      <c r="B873" s="36"/>
      <c r="C873" s="37"/>
      <c r="D873" s="37"/>
      <c r="E873" s="4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5.75" customHeight="1" x14ac:dyDescent="0.2">
      <c r="A874" s="35"/>
      <c r="B874" s="36"/>
      <c r="C874" s="37"/>
      <c r="D874" s="37"/>
      <c r="E874" s="4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5.75" customHeight="1" x14ac:dyDescent="0.2">
      <c r="A875" s="35"/>
      <c r="B875" s="36"/>
      <c r="C875" s="37"/>
      <c r="D875" s="37"/>
      <c r="E875" s="4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5.75" customHeight="1" x14ac:dyDescent="0.2">
      <c r="A876" s="35"/>
      <c r="B876" s="36"/>
      <c r="C876" s="37"/>
      <c r="D876" s="37"/>
      <c r="E876" s="4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5.75" customHeight="1" x14ac:dyDescent="0.2">
      <c r="A877" s="35"/>
      <c r="B877" s="36"/>
      <c r="C877" s="37"/>
      <c r="D877" s="37"/>
      <c r="E877" s="4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5.75" customHeight="1" x14ac:dyDescent="0.2">
      <c r="A878" s="35"/>
      <c r="B878" s="36"/>
      <c r="C878" s="37"/>
      <c r="D878" s="37"/>
      <c r="E878" s="4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5.75" customHeight="1" x14ac:dyDescent="0.2">
      <c r="A879" s="35"/>
      <c r="B879" s="36"/>
      <c r="C879" s="37"/>
      <c r="D879" s="37"/>
      <c r="E879" s="4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5.75" customHeight="1" x14ac:dyDescent="0.2">
      <c r="A880" s="35"/>
      <c r="B880" s="36"/>
      <c r="C880" s="37"/>
      <c r="D880" s="37"/>
      <c r="E880" s="4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5.75" customHeight="1" x14ac:dyDescent="0.2">
      <c r="A881" s="35"/>
      <c r="B881" s="36"/>
      <c r="C881" s="37"/>
      <c r="D881" s="37"/>
      <c r="E881" s="4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5.75" customHeight="1" x14ac:dyDescent="0.2">
      <c r="A882" s="35"/>
      <c r="B882" s="36"/>
      <c r="C882" s="37"/>
      <c r="D882" s="37"/>
      <c r="E882" s="4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5.75" customHeight="1" x14ac:dyDescent="0.2">
      <c r="A883" s="35"/>
      <c r="B883" s="36"/>
      <c r="C883" s="37"/>
      <c r="D883" s="37"/>
      <c r="E883" s="4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5.75" customHeight="1" x14ac:dyDescent="0.2">
      <c r="A884" s="35"/>
      <c r="B884" s="36"/>
      <c r="C884" s="37"/>
      <c r="D884" s="37"/>
      <c r="E884" s="4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5.75" customHeight="1" x14ac:dyDescent="0.2">
      <c r="A885" s="35"/>
      <c r="B885" s="36"/>
      <c r="C885" s="37"/>
      <c r="D885" s="37"/>
      <c r="E885" s="4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5.75" customHeight="1" x14ac:dyDescent="0.2">
      <c r="A886" s="35"/>
      <c r="B886" s="36"/>
      <c r="C886" s="37"/>
      <c r="D886" s="37"/>
      <c r="E886" s="4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5.75" customHeight="1" x14ac:dyDescent="0.2">
      <c r="A887" s="35"/>
      <c r="B887" s="36"/>
      <c r="C887" s="37"/>
      <c r="D887" s="37"/>
      <c r="E887" s="4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5.75" customHeight="1" x14ac:dyDescent="0.2">
      <c r="A888" s="35"/>
      <c r="B888" s="36"/>
      <c r="C888" s="37"/>
      <c r="D888" s="37"/>
      <c r="E888" s="4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5.75" customHeight="1" x14ac:dyDescent="0.2">
      <c r="A889" s="35"/>
      <c r="B889" s="36"/>
      <c r="C889" s="37"/>
      <c r="D889" s="37"/>
      <c r="E889" s="4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5.75" customHeight="1" x14ac:dyDescent="0.2">
      <c r="A890" s="35"/>
      <c r="B890" s="36"/>
      <c r="C890" s="37"/>
      <c r="D890" s="37"/>
      <c r="E890" s="4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5.75" customHeight="1" x14ac:dyDescent="0.2">
      <c r="A891" s="35"/>
      <c r="B891" s="36"/>
      <c r="C891" s="37"/>
      <c r="D891" s="37"/>
      <c r="E891" s="4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5.75" customHeight="1" x14ac:dyDescent="0.2">
      <c r="A892" s="35"/>
      <c r="B892" s="36"/>
      <c r="C892" s="37"/>
      <c r="D892" s="37"/>
      <c r="E892" s="4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5.75" customHeight="1" x14ac:dyDescent="0.2">
      <c r="A893" s="35"/>
      <c r="B893" s="36"/>
      <c r="C893" s="37"/>
      <c r="D893" s="37"/>
      <c r="E893" s="4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5.75" customHeight="1" x14ac:dyDescent="0.2">
      <c r="A894" s="35"/>
      <c r="B894" s="36"/>
      <c r="C894" s="37"/>
      <c r="D894" s="37"/>
      <c r="E894" s="4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5.75" customHeight="1" x14ac:dyDescent="0.2">
      <c r="A895" s="35"/>
      <c r="B895" s="36"/>
      <c r="C895" s="37"/>
      <c r="D895" s="37"/>
      <c r="E895" s="4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5.75" customHeight="1" x14ac:dyDescent="0.2">
      <c r="A896" s="35"/>
      <c r="B896" s="36"/>
      <c r="C896" s="37"/>
      <c r="D896" s="37"/>
      <c r="E896" s="4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5.75" customHeight="1" x14ac:dyDescent="0.2">
      <c r="A897" s="35"/>
      <c r="B897" s="36"/>
      <c r="C897" s="37"/>
      <c r="D897" s="37"/>
      <c r="E897" s="4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5.75" customHeight="1" x14ac:dyDescent="0.2">
      <c r="A898" s="35"/>
      <c r="B898" s="36"/>
      <c r="C898" s="37"/>
      <c r="D898" s="37"/>
      <c r="E898" s="4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5.75" customHeight="1" x14ac:dyDescent="0.2">
      <c r="A899" s="35"/>
      <c r="B899" s="36"/>
      <c r="C899" s="37"/>
      <c r="D899" s="37"/>
      <c r="E899" s="4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5.75" customHeight="1" x14ac:dyDescent="0.2">
      <c r="A900" s="35"/>
      <c r="B900" s="36"/>
      <c r="C900" s="37"/>
      <c r="D900" s="37"/>
      <c r="E900" s="4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5.75" customHeight="1" x14ac:dyDescent="0.2">
      <c r="A901" s="35"/>
      <c r="B901" s="36"/>
      <c r="C901" s="37"/>
      <c r="D901" s="37"/>
      <c r="E901" s="4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5.75" customHeight="1" x14ac:dyDescent="0.2">
      <c r="A902" s="35"/>
      <c r="B902" s="36"/>
      <c r="C902" s="37"/>
      <c r="D902" s="37"/>
      <c r="E902" s="4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5.75" customHeight="1" x14ac:dyDescent="0.2">
      <c r="A903" s="35"/>
      <c r="B903" s="36"/>
      <c r="C903" s="37"/>
      <c r="D903" s="37"/>
      <c r="E903" s="4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5.75" customHeight="1" x14ac:dyDescent="0.2">
      <c r="A904" s="35"/>
      <c r="B904" s="36"/>
      <c r="C904" s="37"/>
      <c r="D904" s="37"/>
      <c r="E904" s="4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5.75" customHeight="1" x14ac:dyDescent="0.2">
      <c r="A905" s="35"/>
      <c r="B905" s="36"/>
      <c r="C905" s="37"/>
      <c r="D905" s="37"/>
      <c r="E905" s="4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5.75" customHeight="1" x14ac:dyDescent="0.2">
      <c r="A906" s="35"/>
      <c r="B906" s="36"/>
      <c r="C906" s="37"/>
      <c r="D906" s="37"/>
      <c r="E906" s="4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5.75" customHeight="1" x14ac:dyDescent="0.2">
      <c r="A907" s="35"/>
      <c r="B907" s="36"/>
      <c r="C907" s="37"/>
      <c r="D907" s="37"/>
      <c r="E907" s="4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5.75" customHeight="1" x14ac:dyDescent="0.2">
      <c r="A908" s="35"/>
      <c r="B908" s="36"/>
      <c r="C908" s="37"/>
      <c r="D908" s="37"/>
      <c r="E908" s="4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5.75" customHeight="1" x14ac:dyDescent="0.2">
      <c r="A909" s="35"/>
      <c r="B909" s="36"/>
      <c r="C909" s="37"/>
      <c r="D909" s="37"/>
      <c r="E909" s="4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5.75" customHeight="1" x14ac:dyDescent="0.2">
      <c r="A910" s="35"/>
      <c r="B910" s="36"/>
      <c r="C910" s="37"/>
      <c r="D910" s="37"/>
      <c r="E910" s="4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5.75" customHeight="1" x14ac:dyDescent="0.2">
      <c r="A911" s="35"/>
      <c r="B911" s="36"/>
      <c r="C911" s="37"/>
      <c r="D911" s="37"/>
      <c r="E911" s="4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5.75" customHeight="1" x14ac:dyDescent="0.2">
      <c r="A912" s="35"/>
      <c r="B912" s="36"/>
      <c r="C912" s="37"/>
      <c r="D912" s="37"/>
      <c r="E912" s="4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5.75" customHeight="1" x14ac:dyDescent="0.2">
      <c r="A913" s="35"/>
      <c r="B913" s="36"/>
      <c r="C913" s="37"/>
      <c r="D913" s="37"/>
      <c r="E913" s="4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5.75" customHeight="1" x14ac:dyDescent="0.2">
      <c r="A914" s="35"/>
      <c r="B914" s="36"/>
      <c r="C914" s="37"/>
      <c r="D914" s="37"/>
      <c r="E914" s="4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5.75" customHeight="1" x14ac:dyDescent="0.2">
      <c r="A915" s="35"/>
      <c r="B915" s="36"/>
      <c r="C915" s="37"/>
      <c r="D915" s="37"/>
      <c r="E915" s="4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5.75" customHeight="1" x14ac:dyDescent="0.2">
      <c r="A916" s="35"/>
      <c r="B916" s="36"/>
      <c r="C916" s="37"/>
      <c r="D916" s="37"/>
      <c r="E916" s="4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5.75" customHeight="1" x14ac:dyDescent="0.2">
      <c r="A917" s="35"/>
      <c r="B917" s="36"/>
      <c r="C917" s="37"/>
      <c r="D917" s="37"/>
      <c r="E917" s="4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5.75" customHeight="1" x14ac:dyDescent="0.2">
      <c r="A918" s="35"/>
      <c r="B918" s="36"/>
      <c r="C918" s="37"/>
      <c r="D918" s="37"/>
      <c r="E918" s="4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5.75" customHeight="1" x14ac:dyDescent="0.2">
      <c r="A919" s="35"/>
      <c r="B919" s="36"/>
      <c r="C919" s="37"/>
      <c r="D919" s="37"/>
      <c r="E919" s="4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5.75" customHeight="1" x14ac:dyDescent="0.2">
      <c r="A920" s="35"/>
      <c r="B920" s="36"/>
      <c r="C920" s="37"/>
      <c r="D920" s="37"/>
      <c r="E920" s="4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5.75" customHeight="1" x14ac:dyDescent="0.2">
      <c r="A921" s="35"/>
      <c r="B921" s="36"/>
      <c r="C921" s="37"/>
      <c r="D921" s="37"/>
      <c r="E921" s="4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5.75" customHeight="1" x14ac:dyDescent="0.2">
      <c r="A922" s="35"/>
      <c r="B922" s="36"/>
      <c r="C922" s="37"/>
      <c r="D922" s="37"/>
      <c r="E922" s="4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5.75" customHeight="1" x14ac:dyDescent="0.2">
      <c r="A923" s="35"/>
      <c r="B923" s="36"/>
      <c r="C923" s="37"/>
      <c r="D923" s="37"/>
      <c r="E923" s="4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5.75" customHeight="1" x14ac:dyDescent="0.2">
      <c r="A924" s="35"/>
      <c r="B924" s="36"/>
      <c r="C924" s="37"/>
      <c r="D924" s="37"/>
      <c r="E924" s="4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5.75" customHeight="1" x14ac:dyDescent="0.2">
      <c r="A925" s="35"/>
      <c r="B925" s="36"/>
      <c r="C925" s="37"/>
      <c r="D925" s="37"/>
      <c r="E925" s="4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5.75" customHeight="1" x14ac:dyDescent="0.2">
      <c r="A926" s="35"/>
      <c r="B926" s="36"/>
      <c r="C926" s="37"/>
      <c r="D926" s="37"/>
      <c r="E926" s="4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5.75" customHeight="1" x14ac:dyDescent="0.2">
      <c r="A927" s="35"/>
      <c r="B927" s="36"/>
      <c r="C927" s="37"/>
      <c r="D927" s="37"/>
      <c r="E927" s="4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5.75" customHeight="1" x14ac:dyDescent="0.2">
      <c r="A928" s="35"/>
      <c r="B928" s="36"/>
      <c r="C928" s="37"/>
      <c r="D928" s="37"/>
      <c r="E928" s="4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5.75" customHeight="1" x14ac:dyDescent="0.2">
      <c r="A929" s="35"/>
      <c r="B929" s="36"/>
      <c r="C929" s="37"/>
      <c r="D929" s="37"/>
      <c r="E929" s="4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5.75" customHeight="1" x14ac:dyDescent="0.2">
      <c r="A930" s="35"/>
      <c r="B930" s="36"/>
      <c r="C930" s="37"/>
      <c r="D930" s="37"/>
      <c r="E930" s="4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5.75" customHeight="1" x14ac:dyDescent="0.2">
      <c r="A931" s="35"/>
      <c r="B931" s="36"/>
      <c r="C931" s="37"/>
      <c r="D931" s="37"/>
      <c r="E931" s="4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5.75" customHeight="1" x14ac:dyDescent="0.2">
      <c r="A932" s="35"/>
      <c r="B932" s="36"/>
      <c r="C932" s="37"/>
      <c r="D932" s="37"/>
      <c r="E932" s="4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ht="15.75" customHeight="1" x14ac:dyDescent="0.2">
      <c r="A933" s="35"/>
      <c r="B933" s="36"/>
      <c r="C933" s="37"/>
      <c r="D933" s="37"/>
      <c r="E933" s="4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ht="15.75" customHeight="1" x14ac:dyDescent="0.2">
      <c r="A934" s="35"/>
      <c r="B934" s="36"/>
      <c r="C934" s="37"/>
      <c r="D934" s="37"/>
      <c r="E934" s="4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ht="15.75" customHeight="1" x14ac:dyDescent="0.2">
      <c r="A935" s="35"/>
      <c r="B935" s="36"/>
      <c r="C935" s="37"/>
      <c r="D935" s="37"/>
      <c r="E935" s="4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ht="15.75" customHeight="1" x14ac:dyDescent="0.2">
      <c r="A936" s="35"/>
      <c r="B936" s="36"/>
      <c r="C936" s="37"/>
      <c r="D936" s="37"/>
      <c r="E936" s="4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ht="15.75" customHeight="1" x14ac:dyDescent="0.2">
      <c r="A937" s="35"/>
      <c r="B937" s="36"/>
      <c r="C937" s="37"/>
      <c r="D937" s="37"/>
      <c r="E937" s="4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ht="15.75" customHeight="1" x14ac:dyDescent="0.2">
      <c r="A938" s="35"/>
      <c r="B938" s="36"/>
      <c r="C938" s="37"/>
      <c r="D938" s="37"/>
      <c r="E938" s="4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ht="15.75" customHeight="1" x14ac:dyDescent="0.2">
      <c r="A939" s="35"/>
      <c r="B939" s="36"/>
      <c r="C939" s="37"/>
      <c r="D939" s="37"/>
      <c r="E939" s="4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ht="15.75" customHeight="1" x14ac:dyDescent="0.2">
      <c r="A940" s="35"/>
      <c r="B940" s="36"/>
      <c r="C940" s="37"/>
      <c r="D940" s="37"/>
      <c r="E940" s="4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ht="15.75" customHeight="1" x14ac:dyDescent="0.2">
      <c r="A941" s="35"/>
      <c r="B941" s="36"/>
      <c r="C941" s="37"/>
      <c r="D941" s="37"/>
      <c r="E941" s="4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ht="15.75" customHeight="1" x14ac:dyDescent="0.2">
      <c r="A942" s="35"/>
      <c r="B942" s="36"/>
      <c r="C942" s="37"/>
      <c r="D942" s="37"/>
      <c r="E942" s="4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ht="15.75" customHeight="1" x14ac:dyDescent="0.2">
      <c r="A943" s="35"/>
      <c r="B943" s="36"/>
      <c r="C943" s="37"/>
      <c r="D943" s="37"/>
      <c r="E943" s="4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ht="15.75" customHeight="1" x14ac:dyDescent="0.2">
      <c r="A944" s="35"/>
      <c r="B944" s="36"/>
      <c r="C944" s="37"/>
      <c r="D944" s="37"/>
      <c r="E944" s="4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ht="15.75" customHeight="1" x14ac:dyDescent="0.2">
      <c r="A945" s="35"/>
      <c r="B945" s="36"/>
      <c r="C945" s="37"/>
      <c r="D945" s="37"/>
      <c r="E945" s="4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ht="15.75" customHeight="1" x14ac:dyDescent="0.2">
      <c r="A946" s="35"/>
      <c r="B946" s="36"/>
      <c r="C946" s="37"/>
      <c r="D946" s="37"/>
      <c r="E946" s="4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ht="15.75" customHeight="1" x14ac:dyDescent="0.2">
      <c r="A947" s="35"/>
      <c r="B947" s="36"/>
      <c r="C947" s="37"/>
      <c r="D947" s="37"/>
      <c r="E947" s="4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ht="15.75" customHeight="1" x14ac:dyDescent="0.2">
      <c r="A948" s="35"/>
      <c r="B948" s="36"/>
      <c r="C948" s="37"/>
      <c r="D948" s="37"/>
      <c r="E948" s="4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ht="15.75" customHeight="1" x14ac:dyDescent="0.2">
      <c r="A949" s="35"/>
      <c r="B949" s="36"/>
      <c r="C949" s="37"/>
      <c r="D949" s="37"/>
      <c r="E949" s="4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ht="15.75" customHeight="1" x14ac:dyDescent="0.2">
      <c r="A950" s="35"/>
      <c r="B950" s="36"/>
      <c r="C950" s="37"/>
      <c r="D950" s="37"/>
      <c r="E950" s="4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 ht="15.75" customHeight="1" x14ac:dyDescent="0.2">
      <c r="A951" s="35"/>
      <c r="B951" s="36"/>
      <c r="C951" s="37"/>
      <c r="D951" s="37"/>
      <c r="E951" s="4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 ht="15.75" customHeight="1" x14ac:dyDescent="0.2">
      <c r="A952" s="35"/>
      <c r="B952" s="36"/>
      <c r="C952" s="37"/>
      <c r="D952" s="37"/>
      <c r="E952" s="4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 ht="15.75" customHeight="1" x14ac:dyDescent="0.2">
      <c r="A953" s="35"/>
      <c r="B953" s="36"/>
      <c r="C953" s="37"/>
      <c r="D953" s="37"/>
      <c r="E953" s="4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 ht="15.75" customHeight="1" x14ac:dyDescent="0.2">
      <c r="A954" s="35"/>
      <c r="B954" s="36"/>
      <c r="C954" s="37"/>
      <c r="D954" s="37"/>
      <c r="E954" s="4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 ht="15.75" customHeight="1" x14ac:dyDescent="0.2">
      <c r="A955" s="35"/>
      <c r="B955" s="36"/>
      <c r="C955" s="37"/>
      <c r="D955" s="37"/>
      <c r="E955" s="4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 ht="15.75" customHeight="1" x14ac:dyDescent="0.2">
      <c r="A956" s="35"/>
      <c r="B956" s="36"/>
      <c r="C956" s="37"/>
      <c r="D956" s="37"/>
      <c r="E956" s="4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 ht="15.75" customHeight="1" x14ac:dyDescent="0.2">
      <c r="A957" s="35"/>
      <c r="B957" s="36"/>
      <c r="C957" s="37"/>
      <c r="D957" s="37"/>
      <c r="E957" s="4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 ht="15.75" customHeight="1" x14ac:dyDescent="0.2">
      <c r="A958" s="35"/>
      <c r="B958" s="36"/>
      <c r="C958" s="37"/>
      <c r="D958" s="37"/>
      <c r="E958" s="4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 ht="15.75" customHeight="1" x14ac:dyDescent="0.2">
      <c r="A959" s="35"/>
      <c r="B959" s="36"/>
      <c r="C959" s="37"/>
      <c r="D959" s="37"/>
      <c r="E959" s="4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 ht="15.75" customHeight="1" x14ac:dyDescent="0.2">
      <c r="A960" s="35"/>
      <c r="B960" s="36"/>
      <c r="C960" s="37"/>
      <c r="D960" s="37"/>
      <c r="E960" s="4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 ht="15.75" customHeight="1" x14ac:dyDescent="0.2">
      <c r="A961" s="35"/>
      <c r="B961" s="36"/>
      <c r="C961" s="37"/>
      <c r="D961" s="37"/>
      <c r="E961" s="4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 ht="15.75" customHeight="1" x14ac:dyDescent="0.2">
      <c r="A962" s="35"/>
      <c r="B962" s="36"/>
      <c r="C962" s="37"/>
      <c r="D962" s="37"/>
      <c r="E962" s="4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 ht="15.75" customHeight="1" x14ac:dyDescent="0.2">
      <c r="A963" s="35"/>
      <c r="B963" s="36"/>
      <c r="C963" s="37"/>
      <c r="D963" s="37"/>
      <c r="E963" s="4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 ht="15.75" customHeight="1" x14ac:dyDescent="0.2">
      <c r="A964" s="35"/>
      <c r="B964" s="36"/>
      <c r="C964" s="37"/>
      <c r="D964" s="37"/>
      <c r="E964" s="4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 ht="15.75" customHeight="1" x14ac:dyDescent="0.2">
      <c r="A965" s="35"/>
      <c r="B965" s="36"/>
      <c r="C965" s="37"/>
      <c r="D965" s="37"/>
      <c r="E965" s="4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 ht="15.75" customHeight="1" x14ac:dyDescent="0.2">
      <c r="A966" s="35"/>
      <c r="B966" s="36"/>
      <c r="C966" s="37"/>
      <c r="D966" s="37"/>
      <c r="E966" s="41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 ht="15.75" customHeight="1" x14ac:dyDescent="0.2">
      <c r="A967" s="35"/>
      <c r="B967" s="36"/>
      <c r="C967" s="37"/>
      <c r="D967" s="37"/>
      <c r="E967" s="41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 ht="15.75" customHeight="1" x14ac:dyDescent="0.2">
      <c r="A968" s="35"/>
      <c r="B968" s="36"/>
      <c r="C968" s="37"/>
      <c r="D968" s="37"/>
      <c r="E968" s="41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 ht="15.75" customHeight="1" x14ac:dyDescent="0.2">
      <c r="A969" s="35"/>
      <c r="B969" s="36"/>
      <c r="C969" s="37"/>
      <c r="D969" s="37"/>
      <c r="E969" s="41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 ht="15.75" customHeight="1" x14ac:dyDescent="0.2">
      <c r="A970" s="35"/>
      <c r="B970" s="36"/>
      <c r="C970" s="37"/>
      <c r="D970" s="37"/>
      <c r="E970" s="41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 ht="15.75" customHeight="1" x14ac:dyDescent="0.2">
      <c r="A971" s="35"/>
      <c r="B971" s="36"/>
      <c r="C971" s="37"/>
      <c r="D971" s="37"/>
      <c r="E971" s="41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 ht="15.75" customHeight="1" x14ac:dyDescent="0.2">
      <c r="A972" s="35"/>
      <c r="B972" s="36"/>
      <c r="C972" s="37"/>
      <c r="D972" s="37"/>
      <c r="E972" s="41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 ht="15.75" customHeight="1" x14ac:dyDescent="0.2">
      <c r="A973" s="35"/>
      <c r="B973" s="36"/>
      <c r="C973" s="37"/>
      <c r="D973" s="37"/>
      <c r="E973" s="41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 ht="15.75" customHeight="1" x14ac:dyDescent="0.2">
      <c r="A974" s="35"/>
      <c r="B974" s="36"/>
      <c r="C974" s="37"/>
      <c r="D974" s="37"/>
      <c r="E974" s="41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 ht="15.75" customHeight="1" x14ac:dyDescent="0.2">
      <c r="A975" s="35"/>
      <c r="B975" s="36"/>
      <c r="C975" s="37"/>
      <c r="D975" s="37"/>
      <c r="E975" s="41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 ht="15.75" customHeight="1" x14ac:dyDescent="0.2">
      <c r="A976" s="35"/>
      <c r="B976" s="36"/>
      <c r="C976" s="37"/>
      <c r="D976" s="37"/>
      <c r="E976" s="41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 ht="15.75" customHeight="1" x14ac:dyDescent="0.2">
      <c r="A977" s="35"/>
      <c r="B977" s="36"/>
      <c r="C977" s="37"/>
      <c r="D977" s="37"/>
      <c r="E977" s="41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 ht="15.75" customHeight="1" x14ac:dyDescent="0.2">
      <c r="A978" s="35"/>
      <c r="B978" s="36"/>
      <c r="C978" s="37"/>
      <c r="D978" s="37"/>
      <c r="E978" s="41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 ht="15.75" customHeight="1" x14ac:dyDescent="0.2">
      <c r="A979" s="35"/>
      <c r="B979" s="36"/>
      <c r="C979" s="37"/>
      <c r="D979" s="37"/>
      <c r="E979" s="41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 ht="15.75" customHeight="1" x14ac:dyDescent="0.2">
      <c r="A980" s="35"/>
      <c r="B980" s="36"/>
      <c r="C980" s="37"/>
      <c r="D980" s="37"/>
      <c r="E980" s="41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 ht="15.75" customHeight="1" x14ac:dyDescent="0.2">
      <c r="A981" s="35"/>
      <c r="B981" s="36"/>
      <c r="C981" s="37"/>
      <c r="D981" s="37"/>
      <c r="E981" s="41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 ht="15.75" customHeight="1" x14ac:dyDescent="0.2">
      <c r="A982" s="35"/>
      <c r="B982" s="36"/>
      <c r="C982" s="37"/>
      <c r="D982" s="37"/>
      <c r="E982" s="41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 ht="15.75" customHeight="1" x14ac:dyDescent="0.2">
      <c r="A983" s="35"/>
      <c r="B983" s="36"/>
      <c r="C983" s="37"/>
      <c r="D983" s="37"/>
      <c r="E983" s="41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 ht="15.75" customHeight="1" x14ac:dyDescent="0.2">
      <c r="A984" s="35"/>
      <c r="B984" s="36"/>
      <c r="C984" s="37"/>
      <c r="D984" s="37"/>
      <c r="E984" s="41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 ht="15.75" customHeight="1" x14ac:dyDescent="0.2">
      <c r="A985" s="35"/>
      <c r="B985" s="36"/>
      <c r="C985" s="37"/>
      <c r="D985" s="37"/>
      <c r="E985" s="41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 ht="15.75" customHeight="1" x14ac:dyDescent="0.2">
      <c r="A986" s="35"/>
      <c r="B986" s="36"/>
      <c r="C986" s="37"/>
      <c r="D986" s="37"/>
      <c r="E986" s="41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 ht="15.75" customHeight="1" x14ac:dyDescent="0.2">
      <c r="A987" s="35"/>
      <c r="B987" s="36"/>
      <c r="C987" s="37"/>
      <c r="D987" s="37"/>
      <c r="E987" s="41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 ht="15.75" customHeight="1" x14ac:dyDescent="0.2">
      <c r="A988" s="35"/>
      <c r="B988" s="36"/>
      <c r="C988" s="37"/>
      <c r="D988" s="37"/>
      <c r="E988" s="41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 ht="15.75" customHeight="1" x14ac:dyDescent="0.2">
      <c r="A989" s="35"/>
      <c r="B989" s="36"/>
      <c r="C989" s="37"/>
      <c r="D989" s="37"/>
      <c r="E989" s="41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 ht="15.75" customHeight="1" x14ac:dyDescent="0.2">
      <c r="A990" s="35"/>
      <c r="B990" s="36"/>
      <c r="C990" s="37"/>
      <c r="D990" s="37"/>
      <c r="E990" s="41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 ht="15.75" customHeight="1" x14ac:dyDescent="0.2">
      <c r="A991" s="35"/>
      <c r="B991" s="36"/>
      <c r="C991" s="37"/>
      <c r="D991" s="37"/>
      <c r="E991" s="41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 ht="15.75" customHeight="1" x14ac:dyDescent="0.2">
      <c r="A992" s="35"/>
      <c r="B992" s="36"/>
      <c r="C992" s="37"/>
      <c r="D992" s="37"/>
      <c r="E992" s="41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 ht="15.75" customHeight="1" x14ac:dyDescent="0.2">
      <c r="A993" s="35"/>
      <c r="B993" s="36"/>
      <c r="C993" s="37"/>
      <c r="D993" s="37"/>
      <c r="E993" s="41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 ht="15.75" customHeight="1" x14ac:dyDescent="0.2">
      <c r="A994" s="35"/>
      <c r="B994" s="36"/>
      <c r="C994" s="37"/>
      <c r="D994" s="37"/>
      <c r="E994" s="41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 ht="15.75" customHeight="1" x14ac:dyDescent="0.2">
      <c r="A995" s="35"/>
      <c r="B995" s="36"/>
      <c r="C995" s="37"/>
      <c r="D995" s="37"/>
      <c r="E995" s="41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 ht="15.75" customHeight="1" x14ac:dyDescent="0.2">
      <c r="A996" s="35"/>
      <c r="B996" s="36"/>
      <c r="C996" s="37"/>
      <c r="D996" s="37"/>
      <c r="E996" s="41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 ht="15.75" customHeight="1" x14ac:dyDescent="0.2">
      <c r="A997" s="35"/>
      <c r="B997" s="36"/>
      <c r="C997" s="37"/>
      <c r="D997" s="37"/>
      <c r="E997" s="41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 ht="15.75" customHeight="1" x14ac:dyDescent="0.2">
      <c r="A998" s="35"/>
      <c r="B998" s="36"/>
      <c r="C998" s="37"/>
      <c r="D998" s="37"/>
      <c r="E998" s="41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 ht="15.75" customHeight="1" x14ac:dyDescent="0.2">
      <c r="A999" s="35"/>
      <c r="B999" s="36"/>
      <c r="C999" s="37"/>
      <c r="D999" s="37"/>
      <c r="E999" s="41"/>
      <c r="F999" s="1"/>
      <c r="G999" s="1"/>
      <c r="H999" s="1"/>
      <c r="I999" s="1"/>
      <c r="J999" s="1"/>
      <c r="K999" s="1"/>
      <c r="L999" s="1"/>
      <c r="M999" s="1"/>
      <c r="N999" s="1"/>
      <c r="O999" s="1"/>
    </row>
    <row r="1000" spans="1:15" ht="15.75" customHeight="1" x14ac:dyDescent="0.2">
      <c r="A1000" s="35"/>
      <c r="B1000" s="36"/>
      <c r="C1000" s="37"/>
      <c r="D1000" s="37"/>
      <c r="E1000" s="41"/>
      <c r="F1000" s="1"/>
      <c r="G1000" s="1"/>
      <c r="H1000" s="1"/>
      <c r="I1000" s="1"/>
      <c r="J1000" s="1"/>
      <c r="K1000" s="1"/>
      <c r="L1000" s="1"/>
      <c r="M1000" s="1"/>
      <c r="N1000" s="1"/>
      <c r="O1000" s="1"/>
    </row>
    <row r="1001" spans="1:15" ht="15.75" customHeight="1" x14ac:dyDescent="0.2">
      <c r="A1001" s="35"/>
      <c r="B1001" s="36"/>
      <c r="C1001" s="37"/>
      <c r="D1001" s="37"/>
      <c r="E1001" s="41"/>
      <c r="F1001" s="1"/>
      <c r="G1001" s="1"/>
      <c r="H1001" s="1"/>
      <c r="I1001" s="1"/>
      <c r="J1001" s="1"/>
      <c r="K1001" s="1"/>
      <c r="L1001" s="1"/>
      <c r="M1001" s="1"/>
      <c r="N1001" s="1"/>
      <c r="O1001" s="1"/>
    </row>
    <row r="1002" spans="1:15" ht="15.75" customHeight="1" x14ac:dyDescent="0.2">
      <c r="A1002" s="35"/>
      <c r="B1002" s="36"/>
      <c r="C1002" s="37"/>
      <c r="D1002" s="37"/>
      <c r="E1002" s="41"/>
      <c r="F1002" s="1"/>
      <c r="G1002" s="1"/>
      <c r="H1002" s="1"/>
      <c r="I1002" s="1"/>
      <c r="J1002" s="1"/>
      <c r="K1002" s="1"/>
      <c r="L1002" s="1"/>
      <c r="M1002" s="1"/>
      <c r="N1002" s="1"/>
      <c r="O1002" s="1"/>
    </row>
    <row r="1003" spans="1:15" ht="15.75" customHeight="1" x14ac:dyDescent="0.2">
      <c r="A1003" s="35"/>
      <c r="B1003" s="36"/>
      <c r="C1003" s="37"/>
      <c r="D1003" s="37"/>
      <c r="E1003" s="41"/>
      <c r="F1003" s="1"/>
      <c r="G1003" s="1"/>
      <c r="H1003" s="1"/>
      <c r="I1003" s="1"/>
      <c r="J1003" s="1"/>
      <c r="K1003" s="1"/>
      <c r="L1003" s="1"/>
      <c r="M1003" s="1"/>
      <c r="N1003" s="1"/>
      <c r="O1003" s="1"/>
    </row>
    <row r="1004" spans="1:15" ht="15.75" customHeight="1" x14ac:dyDescent="0.2">
      <c r="A1004" s="35"/>
      <c r="B1004" s="36"/>
      <c r="C1004" s="37"/>
      <c r="D1004" s="37"/>
      <c r="E1004" s="41"/>
      <c r="F1004" s="1"/>
      <c r="G1004" s="1"/>
      <c r="H1004" s="1"/>
      <c r="I1004" s="1"/>
      <c r="J1004" s="1"/>
      <c r="K1004" s="1"/>
      <c r="L1004" s="1"/>
      <c r="M1004" s="1"/>
      <c r="N1004" s="1"/>
      <c r="O1004" s="1"/>
    </row>
    <row r="1005" spans="1:15" ht="15.75" customHeight="1" x14ac:dyDescent="0.2">
      <c r="A1005" s="35"/>
      <c r="B1005" s="36"/>
      <c r="C1005" s="37"/>
      <c r="D1005" s="37"/>
      <c r="E1005" s="41"/>
      <c r="F1005" s="1"/>
      <c r="G1005" s="1"/>
      <c r="H1005" s="1"/>
      <c r="I1005" s="1"/>
      <c r="J1005" s="1"/>
      <c r="K1005" s="1"/>
      <c r="L1005" s="1"/>
      <c r="M1005" s="1"/>
      <c r="N1005" s="1"/>
      <c r="O1005" s="1"/>
    </row>
    <row r="1006" spans="1:15" ht="15.75" customHeight="1" x14ac:dyDescent="0.2">
      <c r="A1006" s="35"/>
      <c r="B1006" s="36"/>
      <c r="C1006" s="37"/>
      <c r="D1006" s="37"/>
      <c r="E1006" s="41"/>
      <c r="F1006" s="1"/>
      <c r="G1006" s="1"/>
      <c r="H1006" s="1"/>
      <c r="I1006" s="1"/>
      <c r="J1006" s="1"/>
      <c r="K1006" s="1"/>
      <c r="L1006" s="1"/>
      <c r="M1006" s="1"/>
      <c r="N1006" s="1"/>
      <c r="O1006" s="1"/>
    </row>
    <row r="1007" spans="1:15" ht="15.75" customHeight="1" x14ac:dyDescent="0.2">
      <c r="A1007" s="35"/>
      <c r="B1007" s="36"/>
      <c r="C1007" s="37"/>
      <c r="D1007" s="37"/>
      <c r="E1007" s="41"/>
      <c r="F1007" s="1"/>
      <c r="G1007" s="1"/>
      <c r="H1007" s="1"/>
      <c r="I1007" s="1"/>
      <c r="J1007" s="1"/>
      <c r="K1007" s="1"/>
      <c r="L1007" s="1"/>
      <c r="M1007" s="1"/>
      <c r="N1007" s="1"/>
      <c r="O1007" s="1"/>
    </row>
    <row r="1008" spans="1:15" ht="15.75" customHeight="1" x14ac:dyDescent="0.2">
      <c r="A1008" s="35"/>
      <c r="B1008" s="36"/>
      <c r="C1008" s="37"/>
      <c r="D1008" s="37"/>
      <c r="E1008" s="41"/>
      <c r="F1008" s="1"/>
      <c r="G1008" s="1"/>
      <c r="H1008" s="1"/>
      <c r="I1008" s="1"/>
      <c r="J1008" s="1"/>
      <c r="K1008" s="1"/>
      <c r="L1008" s="1"/>
      <c r="M1008" s="1"/>
      <c r="N1008" s="1"/>
      <c r="O1008" s="1"/>
    </row>
    <row r="1009" spans="1:15" ht="15.75" customHeight="1" x14ac:dyDescent="0.2">
      <c r="A1009" s="35"/>
      <c r="B1009" s="36"/>
      <c r="C1009" s="37"/>
      <c r="D1009" s="37"/>
      <c r="E1009" s="41"/>
      <c r="F1009" s="1"/>
      <c r="G1009" s="1"/>
      <c r="H1009" s="1"/>
      <c r="I1009" s="1"/>
      <c r="J1009" s="1"/>
      <c r="K1009" s="1"/>
      <c r="L1009" s="1"/>
      <c r="M1009" s="1"/>
      <c r="N1009" s="1"/>
      <c r="O1009" s="1"/>
    </row>
    <row r="1010" spans="1:15" ht="15.75" customHeight="1" x14ac:dyDescent="0.2">
      <c r="A1010" s="35"/>
      <c r="B1010" s="36"/>
      <c r="C1010" s="37"/>
      <c r="D1010" s="37"/>
      <c r="E1010" s="41"/>
      <c r="F1010" s="1"/>
      <c r="G1010" s="1"/>
      <c r="H1010" s="1"/>
      <c r="I1010" s="1"/>
      <c r="J1010" s="1"/>
      <c r="K1010" s="1"/>
      <c r="L1010" s="1"/>
      <c r="M1010" s="1"/>
      <c r="N1010" s="1"/>
      <c r="O1010" s="1"/>
    </row>
    <row r="1011" spans="1:15" ht="15.75" customHeight="1" x14ac:dyDescent="0.2">
      <c r="H1011" s="1"/>
      <c r="I1011" s="1"/>
      <c r="J1011" s="1"/>
      <c r="K1011" s="1"/>
      <c r="L1011" s="1"/>
      <c r="M1011" s="1"/>
      <c r="N1011" s="1"/>
      <c r="O1011" s="1"/>
    </row>
    <row r="1012" spans="1:15" ht="15.75" customHeight="1" x14ac:dyDescent="0.2">
      <c r="H1012" s="1"/>
      <c r="I1012" s="1"/>
      <c r="J1012" s="1"/>
      <c r="K1012" s="1"/>
      <c r="L1012" s="1"/>
      <c r="M1012" s="1"/>
      <c r="N1012" s="1"/>
      <c r="O1012" s="1"/>
    </row>
    <row r="1013" spans="1:15" ht="15.75" customHeight="1" x14ac:dyDescent="0.2">
      <c r="H1013" s="1"/>
      <c r="I1013" s="1"/>
      <c r="J1013" s="1"/>
      <c r="K1013" s="1"/>
      <c r="L1013" s="1"/>
      <c r="M1013" s="1"/>
      <c r="N1013" s="1"/>
      <c r="O1013" s="1"/>
    </row>
    <row r="1014" spans="1:15" ht="15.75" customHeight="1" x14ac:dyDescent="0.2">
      <c r="H1014" s="1"/>
      <c r="I1014" s="1"/>
      <c r="J1014" s="1"/>
      <c r="K1014" s="1"/>
      <c r="L1014" s="1"/>
      <c r="M1014" s="1"/>
      <c r="N1014" s="1"/>
      <c r="O1014" s="1"/>
    </row>
    <row r="1015" spans="1:15" ht="15.75" customHeight="1" x14ac:dyDescent="0.2">
      <c r="H1015" s="1"/>
      <c r="I1015" s="1"/>
      <c r="J1015" s="1"/>
      <c r="K1015" s="1"/>
      <c r="L1015" s="1"/>
      <c r="M1015" s="1"/>
      <c r="N1015" s="1"/>
      <c r="O1015" s="1"/>
    </row>
  </sheetData>
  <mergeCells count="72">
    <mergeCell ref="A2:B2"/>
    <mergeCell ref="H96:I96"/>
    <mergeCell ref="A70:B70"/>
    <mergeCell ref="A59:A60"/>
    <mergeCell ref="A64:B64"/>
    <mergeCell ref="A65:B65"/>
    <mergeCell ref="A55:A56"/>
    <mergeCell ref="A57:A58"/>
    <mergeCell ref="A6:B6"/>
    <mergeCell ref="A7:B7"/>
    <mergeCell ref="A72:B72"/>
    <mergeCell ref="A75:B75"/>
    <mergeCell ref="A66:B66"/>
    <mergeCell ref="A8:B8"/>
    <mergeCell ref="A54:B54"/>
    <mergeCell ref="A18:A20"/>
    <mergeCell ref="A23:A25"/>
    <mergeCell ref="A35:A40"/>
    <mergeCell ref="A41:A46"/>
    <mergeCell ref="A52:A53"/>
    <mergeCell ref="A50:A51"/>
    <mergeCell ref="A48:A49"/>
    <mergeCell ref="A9:B9"/>
    <mergeCell ref="A10:B10"/>
    <mergeCell ref="A11:B11"/>
    <mergeCell ref="A12:B12"/>
    <mergeCell ref="A13:B13"/>
    <mergeCell ref="A1:B1"/>
    <mergeCell ref="A3:B3"/>
    <mergeCell ref="A4:B4"/>
    <mergeCell ref="A5:B5"/>
    <mergeCell ref="A99:B99"/>
    <mergeCell ref="A90:B90"/>
    <mergeCell ref="A91:B91"/>
    <mergeCell ref="A92:B92"/>
    <mergeCell ref="A94:B94"/>
    <mergeCell ref="A93:B93"/>
    <mergeCell ref="A96:B96"/>
    <mergeCell ref="A98:B98"/>
    <mergeCell ref="A95:B95"/>
    <mergeCell ref="A79:B79"/>
    <mergeCell ref="A87:B87"/>
    <mergeCell ref="A84:B84"/>
    <mergeCell ref="A83:B83"/>
    <mergeCell ref="A76:B76"/>
    <mergeCell ref="A104:B104"/>
    <mergeCell ref="A28:B28"/>
    <mergeCell ref="A71:B71"/>
    <mergeCell ref="A101:B101"/>
    <mergeCell ref="A102:B102"/>
    <mergeCell ref="A103:B103"/>
    <mergeCell ref="A29:A34"/>
    <mergeCell ref="A47:B47"/>
    <mergeCell ref="A73:B73"/>
    <mergeCell ref="A74:B74"/>
    <mergeCell ref="A78:B78"/>
    <mergeCell ref="A14:A17"/>
    <mergeCell ref="A67:B67"/>
    <mergeCell ref="H99:I99"/>
    <mergeCell ref="A108:B108"/>
    <mergeCell ref="A97:B97"/>
    <mergeCell ref="A106:B106"/>
    <mergeCell ref="H76:I76"/>
    <mergeCell ref="A89:B89"/>
    <mergeCell ref="H90:I90"/>
    <mergeCell ref="H87:I87"/>
    <mergeCell ref="H83:I83"/>
    <mergeCell ref="H79:I79"/>
    <mergeCell ref="A77:B77"/>
    <mergeCell ref="A85:B85"/>
    <mergeCell ref="A86:B86"/>
    <mergeCell ref="A88:B88"/>
  </mergeCells>
  <phoneticPr fontId="33" type="noConversion"/>
  <dataValidations count="2">
    <dataValidation allowBlank="1" showErrorMessage="1" sqref="C67:G67 C64:G64" xr:uid="{00000000-0002-0000-0100-000000000000}"/>
    <dataValidation type="decimal" allowBlank="1" showInputMessage="1" showErrorMessage="1" sqref="C11:G11" xr:uid="{00000000-0002-0000-0100-000001000000}">
      <formula1>0</formula1>
      <formula2>100</formula2>
    </dataValidation>
  </dataValidations>
  <pageMargins left="0.7" right="0.7" top="0.75" bottom="0.75" header="0" footer="0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0000000-0002-0000-0100-000002000000}">
          <x14:formula1>
            <xm:f>PARAMETRES!$W$2:$W$3</xm:f>
          </x14:formula1>
          <xm:sqref>C14:G14 C17:G18 C27:G27 C25:G25 C20:G20 C22:G23 C68:G68</xm:sqref>
        </x14:dataValidation>
        <x14:dataValidation type="list" allowBlank="1" showErrorMessage="1" xr:uid="{00000000-0002-0000-0100-000003000000}">
          <x14:formula1>
            <xm:f>PARAMETRES!$AG$2:$AG$11</xm:f>
          </x14:formula1>
          <xm:sqref>C29:G29</xm:sqref>
        </x14:dataValidation>
        <x14:dataValidation type="list" allowBlank="1" showInputMessage="1" showErrorMessage="1" xr:uid="{00000000-0002-0000-0100-000004000000}">
          <x14:formula1>
            <xm:f>PARAMETRES!$AG$2:$AG$11</xm:f>
          </x14:formula1>
          <xm:sqref>C33:G33 C31:G31</xm:sqref>
        </x14:dataValidation>
        <x14:dataValidation type="list" allowBlank="1" showErrorMessage="1" xr:uid="{00000000-0002-0000-0100-000005000000}">
          <x14:formula1>
            <xm:f>PARAMETRES!$W$2:$W$3</xm:f>
          </x14:formula1>
          <xm:sqref>C47:G47 C54:G54</xm:sqref>
        </x14:dataValidation>
        <x14:dataValidation type="list" allowBlank="1" showErrorMessage="1" xr:uid="{00000000-0002-0000-0100-000006000000}">
          <x14:formula1>
            <xm:f>PARAMETRES!$AD$2:$AD$13</xm:f>
          </x14:formula1>
          <xm:sqref>C43:G43 C45:G45 C41:G41 C39:G39 C37:G37 C35:G35</xm:sqref>
        </x14:dataValidation>
        <x14:dataValidation type="list" allowBlank="1" showInputMessage="1" showErrorMessage="1" xr:uid="{00000000-0002-0000-0100-000007000000}">
          <x14:formula1>
            <xm:f>PARAMETRES!$BA$2:$BA$3</xm:f>
          </x14:formula1>
          <xm:sqref>C16:G16 C21:G21 C26:G26</xm:sqref>
        </x14:dataValidation>
        <x14:dataValidation type="list" allowBlank="1" showErrorMessage="1" xr:uid="{00000000-0002-0000-0100-000008000000}">
          <x14:formula1>
            <xm:f>PARAMETRES!$AK$2:$AK$33</xm:f>
          </x14:formula1>
          <xm:sqref>C48:G48 C50:G50 C52:G52</xm:sqref>
        </x14:dataValidation>
        <x14:dataValidation type="list" allowBlank="1" showErrorMessage="1" xr:uid="{00000000-0002-0000-0100-000009000000}">
          <x14:formula1>
            <xm:f>PARAMETRES!$BC$2:$BC$4</xm:f>
          </x14:formula1>
          <xm:sqref>C61:G61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X1003"/>
  <sheetViews>
    <sheetView showGridLines="0" zoomScale="70" zoomScaleNormal="70" workbookViewId="0">
      <selection activeCell="D16" sqref="D16"/>
    </sheetView>
  </sheetViews>
  <sheetFormatPr baseColWidth="10" defaultColWidth="14.42578125" defaultRowHeight="15" customHeight="1" x14ac:dyDescent="0.2"/>
  <cols>
    <col min="1" max="1" width="6.5703125" customWidth="1"/>
    <col min="2" max="2" width="23.5703125" customWidth="1"/>
    <col min="3" max="3" width="37.140625" customWidth="1"/>
    <col min="4" max="4" width="39" customWidth="1"/>
    <col min="5" max="5" width="62.5703125" customWidth="1"/>
    <col min="6" max="6" width="19.140625" customWidth="1"/>
    <col min="7" max="8" width="14.5703125" customWidth="1"/>
    <col min="9" max="9" width="14.5703125" style="337" customWidth="1"/>
    <col min="10" max="10" width="14.5703125" customWidth="1"/>
    <col min="13" max="13" width="18.5703125" customWidth="1"/>
    <col min="14" max="14" width="18.42578125" customWidth="1"/>
    <col min="15" max="15" width="17.85546875" customWidth="1"/>
  </cols>
  <sheetData>
    <row r="1" spans="1:24" ht="16.5" customHeight="1" thickBot="1" x14ac:dyDescent="0.25">
      <c r="A1" s="43"/>
      <c r="B1" s="43"/>
      <c r="C1" s="43"/>
      <c r="D1" s="43"/>
      <c r="E1" s="43"/>
      <c r="F1" s="44"/>
      <c r="G1" s="44"/>
      <c r="H1" s="44"/>
      <c r="I1" s="331"/>
      <c r="J1" s="43"/>
      <c r="K1" s="43"/>
      <c r="L1" s="43"/>
      <c r="M1" s="43"/>
      <c r="N1" s="43"/>
      <c r="O1" s="43"/>
      <c r="P1" s="43"/>
      <c r="Q1" s="43"/>
      <c r="R1" s="43"/>
      <c r="S1" s="43"/>
      <c r="T1" s="1"/>
      <c r="U1" s="1"/>
      <c r="V1" s="1"/>
      <c r="W1" s="1"/>
      <c r="X1" s="1"/>
    </row>
    <row r="2" spans="1:24" ht="27.75" customHeight="1" x14ac:dyDescent="0.2">
      <c r="A2" s="43"/>
      <c r="B2" s="489" t="s">
        <v>41</v>
      </c>
      <c r="C2" s="45" t="s">
        <v>42</v>
      </c>
      <c r="D2" s="43"/>
      <c r="E2" s="43"/>
      <c r="F2" s="44"/>
      <c r="G2" s="44"/>
      <c r="H2" s="44"/>
      <c r="I2" s="331"/>
      <c r="J2" s="43"/>
      <c r="K2" s="43"/>
      <c r="L2" s="43"/>
      <c r="M2" s="43"/>
      <c r="N2" s="43"/>
      <c r="O2" s="43"/>
      <c r="P2" s="43"/>
      <c r="Q2" s="43"/>
      <c r="R2" s="43"/>
      <c r="S2" s="43"/>
      <c r="T2" s="1"/>
      <c r="U2" s="1"/>
      <c r="V2" s="1"/>
      <c r="W2" s="1"/>
      <c r="X2" s="1"/>
    </row>
    <row r="3" spans="1:24" ht="30" customHeight="1" thickBot="1" x14ac:dyDescent="0.25">
      <c r="A3" s="43"/>
      <c r="B3" s="490"/>
      <c r="C3" s="46" t="s">
        <v>43</v>
      </c>
      <c r="D3" s="47"/>
      <c r="E3" s="47"/>
      <c r="F3" s="47"/>
      <c r="G3" s="47"/>
      <c r="H3" s="47"/>
      <c r="I3" s="331"/>
      <c r="J3" s="43"/>
      <c r="K3" s="43"/>
      <c r="L3" s="43"/>
      <c r="M3" s="43"/>
      <c r="N3" s="43"/>
      <c r="O3" s="43"/>
      <c r="P3" s="43"/>
      <c r="Q3" s="43"/>
      <c r="R3" s="43"/>
      <c r="S3" s="43"/>
      <c r="T3" s="1"/>
      <c r="U3" s="1"/>
      <c r="V3" s="1"/>
      <c r="W3" s="1"/>
      <c r="X3" s="1"/>
    </row>
    <row r="4" spans="1:24" ht="31.5" customHeight="1" thickBot="1" x14ac:dyDescent="0.25">
      <c r="A4" s="43"/>
      <c r="B4" s="48"/>
      <c r="C4" s="48"/>
      <c r="D4" s="48"/>
      <c r="E4" s="48"/>
      <c r="F4" s="44"/>
      <c r="G4" s="44"/>
      <c r="H4" s="44"/>
      <c r="I4" s="331"/>
      <c r="J4" s="43"/>
      <c r="K4" s="43"/>
      <c r="L4" s="43"/>
      <c r="M4" s="43"/>
      <c r="N4" s="43"/>
      <c r="O4" s="43"/>
      <c r="P4" s="43"/>
      <c r="Q4" s="43"/>
      <c r="R4" s="43"/>
      <c r="S4" s="43"/>
      <c r="T4" s="1"/>
      <c r="U4" s="1"/>
      <c r="V4" s="1"/>
      <c r="W4" s="1"/>
      <c r="X4" s="1"/>
    </row>
    <row r="5" spans="1:24" ht="48.75" customHeight="1" x14ac:dyDescent="0.2">
      <c r="A5" s="49"/>
      <c r="B5" s="219" t="s">
        <v>315</v>
      </c>
      <c r="C5" s="50" t="s">
        <v>316</v>
      </c>
      <c r="D5" s="50" t="s">
        <v>317</v>
      </c>
      <c r="E5" s="50" t="s">
        <v>318</v>
      </c>
      <c r="F5" s="50" t="s">
        <v>44</v>
      </c>
      <c r="G5" s="50" t="s">
        <v>45</v>
      </c>
      <c r="H5" s="51" t="s">
        <v>46</v>
      </c>
      <c r="I5" s="332" t="s">
        <v>47</v>
      </c>
      <c r="J5" s="318"/>
      <c r="K5" s="52"/>
      <c r="L5" s="52"/>
      <c r="M5" s="52"/>
      <c r="N5" s="52"/>
      <c r="O5" s="52"/>
      <c r="P5" s="52"/>
      <c r="Q5" s="52"/>
      <c r="R5" s="52"/>
      <c r="S5" s="52"/>
      <c r="T5" s="53"/>
      <c r="U5" s="53"/>
      <c r="V5" s="53"/>
      <c r="W5" s="53"/>
      <c r="X5" s="53"/>
    </row>
    <row r="6" spans="1:24" ht="72" customHeight="1" x14ac:dyDescent="0.2">
      <c r="A6" s="49"/>
      <c r="B6" s="54" t="s">
        <v>48</v>
      </c>
      <c r="C6" s="55" t="str">
        <f>PARAMETRES!D6</f>
        <v>L’agriculteur se forme t-il aux techniques de l’agroécologie et/ou appartient-il à un GIEE ?</v>
      </c>
      <c r="D6" s="56"/>
      <c r="E6" s="57" t="str">
        <f>CONCATENATE("A: ",PARAMETRES!E6,"
D: ",PARAMETRES!H6)</f>
        <v>A: L’agriculteur appartient à un GIEE et/ou se forme plus de 2j/an à l’agroécologie
D: L’agriculteur n'appartient pas à un GIEE et se forme moins de 2j/an à l’agroécologie</v>
      </c>
      <c r="F6" s="58" t="str">
        <f>IFERROR(HLOOKUP(D6,PARAMETRES!E6:H18,13,FALSE),"ND")</f>
        <v>ND</v>
      </c>
      <c r="G6" s="225">
        <f>VLOOKUP(C6,PARAMETRES_SEUILS,6,FALSE)</f>
        <v>4</v>
      </c>
      <c r="H6" s="259">
        <f>IFERROR(VLOOKUP(F6,PARAMETRES!D22:E25,2,FALSE)*RESULTATS!G6,0)</f>
        <v>0</v>
      </c>
      <c r="I6" s="333">
        <f t="shared" ref="I6:I11" si="0">H6/G6</f>
        <v>0</v>
      </c>
      <c r="J6" s="318"/>
      <c r="K6" s="52"/>
      <c r="L6" s="52"/>
      <c r="M6" s="52"/>
      <c r="N6" s="52"/>
      <c r="O6" s="52"/>
      <c r="P6" s="52"/>
      <c r="Q6" s="52"/>
      <c r="R6" s="52"/>
      <c r="S6" s="52"/>
      <c r="T6" s="53"/>
      <c r="U6" s="53"/>
      <c r="V6" s="53"/>
      <c r="W6" s="53"/>
      <c r="X6" s="53"/>
    </row>
    <row r="7" spans="1:24" ht="73.5" customHeight="1" x14ac:dyDescent="0.2">
      <c r="A7" s="59"/>
      <c r="B7" s="491" t="s">
        <v>49</v>
      </c>
      <c r="C7" s="55" t="str">
        <f>PARAMETRES!D7</f>
        <v>Quel est le taux moyen annuel de couverture du sol ?</v>
      </c>
      <c r="D7" s="60">
        <f>IFERROR(RESULTAT_TAUX_COUVERTURE,"ND")</f>
        <v>0.52109589041095894</v>
      </c>
      <c r="E7" s="57" t="str">
        <f>CONCATENATE("A: ≥ ",PARAMETRES!E7*100,"%
D: &lt; ",PARAMETRES!H7*100,"%")</f>
        <v>A: ≥ 90%
D: &lt; 60%</v>
      </c>
      <c r="F7" s="61">
        <f>D7</f>
        <v>0.52109589041095894</v>
      </c>
      <c r="G7" s="227">
        <f>VLOOKUP(C7,PARAMETRES_SEUILS,6,FALSE)</f>
        <v>20</v>
      </c>
      <c r="H7" s="259">
        <f>(IF(F7&gt;=PARAMETRES!E7,G7,IF(F7&lt;PARAMETRES!H7,0,((F7-PARAMETRES!H7)/((PARAMETRES!E7-PARAMETRES!H7)/G7)))))</f>
        <v>0</v>
      </c>
      <c r="I7" s="333">
        <f t="shared" si="0"/>
        <v>0</v>
      </c>
      <c r="J7" s="319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02" customHeight="1" x14ac:dyDescent="0.2">
      <c r="A8" s="59"/>
      <c r="B8" s="492"/>
      <c r="C8" s="55" t="str">
        <f>PARAMETRES!D8</f>
        <v>Gestion du sol sur le rang (note d'impact)</v>
      </c>
      <c r="D8" s="211">
        <f>IFERROR(RESULTAT_NOTE_IMPACT_RANG,"ND")</f>
        <v>6</v>
      </c>
      <c r="E8" s="57" t="str">
        <f>CONCATENATE("A: ≤ ",PARAMETRES!E8,"
D: &gt; ",PARAMETRES!H8)</f>
        <v>A: ≤ 4
D: &gt; 8</v>
      </c>
      <c r="F8" s="211">
        <f>D8</f>
        <v>6</v>
      </c>
      <c r="G8" s="316">
        <f>VLOOKUP(C8,PARAMETRES_SEUILS,6,FALSE)*RESULTAT_SURFACE_RELATIVE_RANG</f>
        <v>4</v>
      </c>
      <c r="H8" s="259">
        <f>(IF(F8&lt;=PARAMETRES!E8,G8,IF(F8&gt;PARAMETRES!H8,0,((PARAMETRES!H8-F8)/((PARAMETRES!H8-PARAMETRES!E8)/G8)))))</f>
        <v>2</v>
      </c>
      <c r="I8" s="333">
        <f>H8/G8</f>
        <v>0.5</v>
      </c>
      <c r="J8" s="319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13.1" customHeight="1" x14ac:dyDescent="0.2">
      <c r="A9" s="59"/>
      <c r="B9" s="493"/>
      <c r="C9" s="55" t="str">
        <f>PARAMETRES!D9</f>
        <v>Gestion du sol sur l'inter-rang (note d'impact)</v>
      </c>
      <c r="D9" s="211">
        <f>IFERROR(RESULTAT_NOTE_IMPACT_INTERRANG,"ND")</f>
        <v>7.6157357096283436</v>
      </c>
      <c r="E9" s="62" t="str">
        <f>CONCATENATE("A: ≤ ",PARAMETRES!E9,"
D: &gt; ",PARAMETRES!H9)</f>
        <v>A: ≤ 4
D: &gt; 11</v>
      </c>
      <c r="F9" s="211">
        <f>D9</f>
        <v>7.6157357096283436</v>
      </c>
      <c r="G9" s="316">
        <f>VLOOKUP(C8,PARAMETRES_SEUILS,6,FALSE)*(1-RESULTAT_SURFACE_RELATIVE_RANG)</f>
        <v>16</v>
      </c>
      <c r="H9" s="259">
        <f>(IF(F9&lt;=PARAMETRES!E9,G9,IF(F9&gt;PARAMETRES!H9,0,((PARAMETRES!H9-F9)/((PARAMETRES!H9-PARAMETRES!E9)/G9)))))</f>
        <v>7.7354612351352143</v>
      </c>
      <c r="I9" s="333">
        <f t="shared" si="0"/>
        <v>0.4834663271959509</v>
      </c>
      <c r="J9" s="319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13.1" customHeight="1" x14ac:dyDescent="0.2">
      <c r="A10" s="59"/>
      <c r="B10" s="491" t="s">
        <v>50</v>
      </c>
      <c r="C10" s="55" t="str">
        <f>PARAMETRES!D10</f>
        <v>Rapport Matière organique / argile</v>
      </c>
      <c r="D10" s="317">
        <f>IFERROR(RESULTAT_TAUX_MO_MOYEN,"ND")</f>
        <v>13.333333333333334</v>
      </c>
      <c r="E10" s="57" t="str">
        <f>CONCATENATE("A : ≥ 20 %
B : ≥ 17 % et &lt; 20 %
C: ≥ 12 % et &lt; 17 %
D: &lt; 12 %")</f>
        <v>A : ≥ 20 %
B : ≥ 17 % et &lt; 20 %
C: ≥ 12 % et &lt; 17 %
D: &lt; 12 %</v>
      </c>
      <c r="F10" s="214" t="str">
        <f>IF(D10&gt;20,"A",IF(D10&gt;17,"B",IF(D10&gt;12,"C","D")))</f>
        <v>C</v>
      </c>
      <c r="G10" s="225">
        <f>VLOOKUP(C10,PARAMETRES!D9:I18,6,FALSE)</f>
        <v>6</v>
      </c>
      <c r="H10" s="259">
        <f>IFERROR(VLOOKUP(F10,PARAMETRES!D22:E25,2,FALSE)*RESULTATS!G10,0)</f>
        <v>1.98</v>
      </c>
      <c r="I10" s="333">
        <f t="shared" si="0"/>
        <v>0.33</v>
      </c>
      <c r="J10" s="319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78.75" customHeight="1" x14ac:dyDescent="0.2">
      <c r="A11" s="59"/>
      <c r="B11" s="492"/>
      <c r="C11" s="55" t="str">
        <f>PARAMETRES!D11</f>
        <v>Entrées annuelles de carbone par l'enherbement, les couverts végétaux, les résidus, et les effluents/amendements organiques</v>
      </c>
      <c r="D11" s="215">
        <f>IFERROR(RESULTAT_ENTREE_CARBONE,"ND")</f>
        <v>2.5049999999999999</v>
      </c>
      <c r="E11" s="57" t="str">
        <f>CONCATENATE("A: ≥ ",PARAMETRES!E11," T/ha/an
D: &lt; ",PARAMETRES!H11," T/ha/an")</f>
        <v>A: ≥ 6 T/ha/an
D: &lt; 2 T/ha/an</v>
      </c>
      <c r="F11" s="63">
        <f>D11</f>
        <v>2.5049999999999999</v>
      </c>
      <c r="G11" s="225">
        <f>VLOOKUP(C11,PARAMETRES!D10:I19,6,FALSE)</f>
        <v>14</v>
      </c>
      <c r="H11" s="260">
        <f>(IF(F11&gt;=PARAMETRES!E11,G11,IF(F11&lt;PARAMETRES!H11,0,((F11-PARAMETRES!H11)/((PARAMETRES!E11-PARAMETRES!H11)/G11)))))</f>
        <v>1.7674999999999996</v>
      </c>
      <c r="I11" s="334">
        <f t="shared" si="0"/>
        <v>0.12624999999999997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05" customHeight="1" x14ac:dyDescent="0.2">
      <c r="A12" s="59"/>
      <c r="B12" s="223" t="s">
        <v>312</v>
      </c>
      <c r="C12" s="365" t="str">
        <f>PARAMETRES!D12</f>
        <v>Quelle est la surface de l'atelier qui ne reçoit pas d'apport d'azote minéral ?</v>
      </c>
      <c r="D12" s="323">
        <f>Resultat_azote</f>
        <v>0</v>
      </c>
      <c r="E12" s="57" t="str">
        <f>CONCATENATE("Seuil haut : ",100*PARAMETRES!E12," %","
Seuil bas : ",100*PARAMETRES!H12," %")</f>
        <v>Seuil haut : 100 %
Seuil bas : 0 %</v>
      </c>
      <c r="F12" s="324">
        <f>D12</f>
        <v>0</v>
      </c>
      <c r="G12" s="225">
        <f>VLOOKUP(C12,PARAMETRES!D11:I21,6,FALSE)</f>
        <v>4</v>
      </c>
      <c r="H12" s="262">
        <f>D12*G12/100</f>
        <v>0</v>
      </c>
      <c r="I12" s="333">
        <f>H12/G12</f>
        <v>0</v>
      </c>
      <c r="J12" s="319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202.5" customHeight="1" x14ac:dyDescent="0.2">
      <c r="A13" s="59"/>
      <c r="B13" s="348" t="s">
        <v>314</v>
      </c>
      <c r="C13" s="364" t="str">
        <f>PARAMETRES!D15</f>
        <v>Quelle est la stratégie de diminution de l'IFT mise en place par l'agriculteur ? (si plusieurs stratégies cohabitent, renseigner celle de plus haut niveau)</v>
      </c>
      <c r="D13" s="264" t="s">
        <v>323</v>
      </c>
      <c r="E13" s="64" t="str">
        <f>CONCATENATE("A: ",PARAMETRES!E15,"
B: ",PARAMETRES!F15,"
C: ",PARAMETRES!G15," 
D: ",PARAMETRES!H15)</f>
        <v>A: Re-conception de la houblonnière (maintien d'éléments ligneux et herbacés favorisant les auxiliaires dans et autour de la houblonnière, choix de variétés peu sensibles, non-taille...)
B: Substitution des moyens chimiques par des méthodes de lutte alternatives (produits de biocontrôle, PNPP, lutte biologique...) et/ou utilisation de biostimulants
C: Efficience (diminution des doses, suivi de plages d'intervention, fractionnement, équipements de précision…) 
D: Aucun plan n'est mis en oeuvre pour réduire l'IFT</v>
      </c>
      <c r="F13" s="65" t="str">
        <f>IFERROR(HLOOKUP(D13,PARAMETRES!E15:H18,4,FALSE),"-")</f>
        <v>C</v>
      </c>
      <c r="G13" s="225">
        <f>VLOOKUP(C13,PARAMETRES_SEUILS,6,FALSE)</f>
        <v>8</v>
      </c>
      <c r="H13" s="259">
        <f>IFERROR(VLOOKUP(F13,PARAMETRES!D22:E25,2,FALSE)*G13,0)</f>
        <v>2.64</v>
      </c>
      <c r="I13" s="333">
        <f t="shared" ref="I13" si="1">H13/G13</f>
        <v>0.33</v>
      </c>
      <c r="J13" s="319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96" customHeight="1" thickBot="1" x14ac:dyDescent="0.25">
      <c r="A14" s="59"/>
      <c r="B14" s="491" t="s">
        <v>51</v>
      </c>
      <c r="C14" s="366" t="str">
        <f>PARAMETRES!D16</f>
        <v>Quelle est le % de SIE sur la ferme ?</v>
      </c>
      <c r="D14" s="325">
        <v>9</v>
      </c>
      <c r="E14" s="216" t="str">
        <f>CONCATENATE("A: ≥ ",PARAMETRES!E16,"%
D: ≤ ",PARAMETRES!H16,"%")</f>
        <v>A: ≥ 10%
D: ≤ 5%</v>
      </c>
      <c r="F14" s="326">
        <f>Reponse_SIE</f>
        <v>9</v>
      </c>
      <c r="G14" s="226">
        <f>VLOOKUP(C14,PARAMETRES!D15:I23,6,FALSE)</f>
        <v>8</v>
      </c>
      <c r="H14" s="261">
        <f>IF(F14&lt;=PARAMETRES!H16,0,IF(F14&gt;=PARAMETRES!E16,G14,((F14-PARAMETRES!H16)*(G14/(PARAMETRES!E16-PARAMETRES!H16)))))</f>
        <v>6.4</v>
      </c>
      <c r="I14" s="335">
        <f>H14/G14</f>
        <v>0.8</v>
      </c>
      <c r="J14" s="319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92.6" customHeight="1" thickBot="1" x14ac:dyDescent="0.25">
      <c r="A15" s="59"/>
      <c r="B15" s="494"/>
      <c r="C15" s="367" t="str">
        <f>PARAMETRES!D17</f>
        <v>Quelle est le niveau de biodiversité végétale dans la houblonnière  ?</v>
      </c>
      <c r="D15" s="310" t="str">
        <f>IF(AND(Biodiv_couvert&gt;80,Agroforesterie&gt;80,Biodiv_sol&lt;80),"A",IF(Biodiv_sol&gt;80,"D",IF(AND(Biodiv_couvert&lt;80,Agroforesterie&lt;80,Biodiv_sol&lt;80),"C","B")))</f>
        <v>A</v>
      </c>
      <c r="E15" s="216" t="str">
        <f>CONCATENATE("A: ",PARAMETRES!E17,"
B: ",PARAMETRES!F17,"
C: ",PARAMETRES!G17," 
D: ",PARAMETRES!H17)</f>
        <v>A: Houblon + enherbement/couvert diversifié + arbres
B: Houblon + enherbement/couvert diversifié OU Houblon + enherbement/couvert peu diversifié  + arbres
C: Houblon + enherbement/couvert peu diversifié. Pas ou peu d'arbres 
D: Houblon seul. Sol majoritairement nu. Pas ou peu d'arbres</v>
      </c>
      <c r="F15" s="374" t="str">
        <f>D15</f>
        <v>A</v>
      </c>
      <c r="G15" s="320">
        <f>VLOOKUP(C15,PARAMETRES_SEUILS,6,FALSE)</f>
        <v>8</v>
      </c>
      <c r="H15" s="259">
        <f>IFERROR(VLOOKUP(F15,PARAMETRES!D22:E25,2,FALSE)*RESULTATS!G15,0)</f>
        <v>8</v>
      </c>
      <c r="I15" s="336">
        <f t="shared" ref="I15" si="2">H15/G15</f>
        <v>1</v>
      </c>
      <c r="J15" s="319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38" customHeight="1" thickBot="1" x14ac:dyDescent="0.3">
      <c r="A16" s="59"/>
      <c r="B16" s="1"/>
      <c r="C16" s="224"/>
      <c r="D16" s="375"/>
      <c r="E16" s="1"/>
      <c r="F16" s="1"/>
      <c r="G16" s="66"/>
      <c r="H16" s="217">
        <f>SUM(H6:H15)*(100/92)</f>
        <v>33.177131777320881</v>
      </c>
      <c r="I16" s="331"/>
      <c r="J16" s="319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63.5" customHeight="1" x14ac:dyDescent="0.2">
      <c r="A17" s="59"/>
      <c r="B17" s="67"/>
      <c r="C17" s="67"/>
      <c r="D17" s="68"/>
      <c r="E17" s="68"/>
      <c r="F17" s="67"/>
      <c r="G17" s="37"/>
      <c r="H17" s="1"/>
      <c r="I17" s="331"/>
      <c r="J17" s="319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72.95" customHeight="1" x14ac:dyDescent="0.2">
      <c r="A18" s="59"/>
      <c r="B18" s="37"/>
      <c r="C18" s="37"/>
      <c r="D18" s="1"/>
      <c r="E18" s="1"/>
      <c r="F18" s="1"/>
      <c r="G18" s="37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87" customHeight="1" x14ac:dyDescent="0.2">
      <c r="A19" s="67"/>
      <c r="B19" s="37"/>
      <c r="C19" s="37"/>
      <c r="D19" s="1"/>
      <c r="E19" s="1"/>
      <c r="F19" s="37"/>
      <c r="G19" s="37"/>
      <c r="H19" s="69" t="s">
        <v>52</v>
      </c>
      <c r="I19" s="33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</row>
    <row r="20" spans="1:24" ht="15.75" customHeight="1" x14ac:dyDescent="0.25">
      <c r="A20" s="37"/>
      <c r="B20" s="37"/>
      <c r="C20" s="37"/>
      <c r="D20" s="1"/>
      <c r="E20" s="1"/>
      <c r="F20" s="37"/>
      <c r="G20" s="1"/>
      <c r="H20" s="70" t="s">
        <v>53</v>
      </c>
      <c r="I20" s="339" t="s">
        <v>54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5.75" customHeight="1" x14ac:dyDescent="0.25">
      <c r="A21" s="37"/>
      <c r="B21" s="37"/>
      <c r="C21" s="37"/>
      <c r="D21" s="1"/>
      <c r="E21" s="1"/>
      <c r="F21" s="37"/>
      <c r="G21" s="1"/>
      <c r="H21" s="71" t="s">
        <v>55</v>
      </c>
      <c r="I21" s="340" t="s">
        <v>56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5.75" customHeight="1" x14ac:dyDescent="0.25">
      <c r="A22" s="37"/>
      <c r="B22" s="37"/>
      <c r="C22" s="37"/>
      <c r="D22" s="1"/>
      <c r="E22" s="1"/>
      <c r="F22" s="37"/>
      <c r="G22" s="1"/>
      <c r="H22" s="71" t="s">
        <v>57</v>
      </c>
      <c r="I22" s="340" t="s">
        <v>58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5.75" customHeight="1" x14ac:dyDescent="0.25">
      <c r="A23" s="37"/>
      <c r="B23" s="37"/>
      <c r="C23" s="37"/>
      <c r="D23" s="1"/>
      <c r="E23" s="1"/>
      <c r="F23" s="37"/>
      <c r="G23" s="1"/>
      <c r="H23" s="71" t="s">
        <v>59</v>
      </c>
      <c r="I23" s="340" t="s">
        <v>60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5.75" customHeight="1" x14ac:dyDescent="0.2">
      <c r="A24" s="37"/>
      <c r="B24" s="37"/>
      <c r="C24" s="37"/>
      <c r="D24" s="1"/>
      <c r="E24" s="1"/>
      <c r="F24" s="37"/>
      <c r="G24" s="1"/>
      <c r="H24" s="1"/>
      <c r="I24" s="33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5.75" customHeight="1" x14ac:dyDescent="0.2">
      <c r="A25" s="37"/>
      <c r="B25" s="37"/>
      <c r="C25" s="37"/>
      <c r="D25" s="1"/>
      <c r="E25" s="1"/>
      <c r="F25" s="37"/>
      <c r="G25" s="1"/>
      <c r="H25" s="1"/>
      <c r="I25" s="33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5.75" customHeight="1" x14ac:dyDescent="0.2">
      <c r="A26" s="37"/>
      <c r="B26" s="37"/>
      <c r="C26" s="37"/>
      <c r="D26" s="1"/>
      <c r="F26" s="72" t="s">
        <v>61</v>
      </c>
      <c r="G26" s="341">
        <f ca="1">TODAY()</f>
        <v>45337</v>
      </c>
      <c r="H26" s="1"/>
      <c r="I26" s="33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5.75" customHeight="1" x14ac:dyDescent="0.2">
      <c r="A27" s="37"/>
      <c r="B27" s="37"/>
      <c r="C27" s="37"/>
      <c r="D27" s="1"/>
      <c r="E27" s="1"/>
      <c r="F27" s="37"/>
      <c r="G27" s="1"/>
      <c r="H27" s="1"/>
      <c r="I27" s="33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5.75" customHeight="1" x14ac:dyDescent="0.2">
      <c r="A28" s="37"/>
      <c r="B28" s="37"/>
      <c r="C28" s="37"/>
      <c r="D28" s="1"/>
      <c r="E28" s="1"/>
      <c r="F28" s="37"/>
      <c r="I28" s="33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5.75" customHeight="1" x14ac:dyDescent="0.2">
      <c r="A29" s="37"/>
      <c r="B29" s="37"/>
      <c r="C29" s="37"/>
      <c r="D29" s="1"/>
      <c r="E29" s="1"/>
      <c r="F29" s="37"/>
      <c r="G29" s="1"/>
      <c r="H29" s="1"/>
      <c r="I29" s="33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5.75" customHeight="1" x14ac:dyDescent="0.2">
      <c r="A30" s="37"/>
      <c r="B30" s="37"/>
      <c r="C30" s="37"/>
      <c r="D30" s="1"/>
      <c r="E30" s="1"/>
      <c r="F30" s="37"/>
      <c r="G30" s="1"/>
      <c r="H30" s="1"/>
      <c r="I30" s="33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5.75" customHeight="1" x14ac:dyDescent="0.2">
      <c r="A31" s="37"/>
      <c r="B31" s="37"/>
      <c r="C31" s="37"/>
      <c r="D31" s="1"/>
      <c r="E31" s="1"/>
      <c r="F31" s="37"/>
      <c r="G31" s="1"/>
      <c r="H31" s="1"/>
      <c r="I31" s="33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5.75" customHeight="1" x14ac:dyDescent="0.2">
      <c r="A32" s="37"/>
      <c r="B32" s="37"/>
      <c r="C32" s="37"/>
      <c r="D32" s="1"/>
      <c r="E32" s="1"/>
      <c r="F32" s="37"/>
      <c r="G32" s="37"/>
      <c r="H32" s="1"/>
      <c r="I32" s="33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 x14ac:dyDescent="0.2">
      <c r="A33" s="37"/>
      <c r="B33" s="37"/>
      <c r="C33" s="37"/>
      <c r="D33" s="1"/>
      <c r="E33" s="1"/>
      <c r="F33" s="37"/>
      <c r="G33" s="37"/>
      <c r="H33" s="1"/>
      <c r="I33" s="33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 x14ac:dyDescent="0.2">
      <c r="A34" s="37"/>
      <c r="B34" s="37"/>
      <c r="C34" s="37"/>
      <c r="D34" s="1"/>
      <c r="E34" s="1"/>
      <c r="F34" s="37"/>
      <c r="G34" s="37"/>
      <c r="H34" s="1"/>
      <c r="I34" s="33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75" customHeight="1" x14ac:dyDescent="0.2">
      <c r="A35" s="37"/>
      <c r="B35" s="37"/>
      <c r="C35" s="37"/>
      <c r="D35" s="1"/>
      <c r="E35" s="1"/>
      <c r="F35" s="37"/>
      <c r="G35" s="37"/>
      <c r="H35" s="1"/>
      <c r="I35" s="33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75" customHeight="1" x14ac:dyDescent="0.2">
      <c r="A36" s="37"/>
      <c r="B36" s="37"/>
      <c r="C36" s="37"/>
      <c r="D36" s="1"/>
      <c r="E36" s="1"/>
      <c r="F36" s="37"/>
      <c r="G36" s="37"/>
      <c r="H36" s="1"/>
      <c r="I36" s="33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 x14ac:dyDescent="0.2">
      <c r="A37" s="37"/>
      <c r="B37" s="37"/>
      <c r="C37" s="37"/>
      <c r="D37" s="1"/>
      <c r="E37" s="1"/>
      <c r="F37" s="37"/>
      <c r="G37" s="37"/>
      <c r="H37" s="1"/>
      <c r="I37" s="33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 x14ac:dyDescent="0.2">
      <c r="A38" s="37"/>
      <c r="B38" s="37"/>
      <c r="C38" s="37"/>
      <c r="D38" s="1"/>
      <c r="E38" s="1"/>
      <c r="F38" s="37"/>
      <c r="G38" s="37"/>
      <c r="H38" s="1"/>
      <c r="I38" s="33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 x14ac:dyDescent="0.2">
      <c r="A39" s="37"/>
      <c r="B39" s="1"/>
      <c r="C39" s="1"/>
      <c r="D39" s="1"/>
      <c r="E39" s="1"/>
      <c r="F39" s="1"/>
      <c r="G39" s="1"/>
      <c r="H39" s="1"/>
      <c r="I39" s="33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 x14ac:dyDescent="0.2">
      <c r="A40" s="37"/>
      <c r="B40" s="1"/>
      <c r="C40" s="1"/>
      <c r="D40" s="1"/>
      <c r="E40" s="1"/>
      <c r="F40" s="1"/>
      <c r="G40" s="1"/>
      <c r="H40" s="1"/>
      <c r="I40" s="33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31.5" customHeight="1" x14ac:dyDescent="0.2">
      <c r="A41" s="37"/>
      <c r="B41" s="1"/>
      <c r="C41" s="1"/>
      <c r="D41" s="1"/>
      <c r="E41" s="1"/>
      <c r="F41" s="1"/>
      <c r="G41" s="1"/>
      <c r="H41" s="1"/>
      <c r="I41" s="33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 x14ac:dyDescent="0.2">
      <c r="A42" s="37"/>
      <c r="B42" s="1"/>
      <c r="C42" s="1"/>
      <c r="D42" s="1"/>
      <c r="E42" s="1"/>
      <c r="F42" s="1"/>
      <c r="G42" s="1"/>
      <c r="H42" s="1"/>
      <c r="I42" s="33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 x14ac:dyDescent="0.2">
      <c r="A43" s="37"/>
      <c r="B43" s="1"/>
      <c r="C43" s="1"/>
      <c r="D43" s="1"/>
      <c r="E43" s="1"/>
      <c r="F43" s="1"/>
      <c r="G43" s="1"/>
      <c r="H43" s="331"/>
      <c r="I43" s="33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 x14ac:dyDescent="0.2">
      <c r="A44" s="37"/>
      <c r="B44" s="1"/>
      <c r="C44" s="1"/>
      <c r="D44" s="1"/>
      <c r="E44" s="1"/>
      <c r="F44" s="1"/>
      <c r="I44" s="33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 x14ac:dyDescent="0.2">
      <c r="A45" s="37"/>
      <c r="B45" s="1"/>
      <c r="C45" s="1"/>
      <c r="D45" s="1"/>
      <c r="E45" s="1"/>
      <c r="F45" s="1"/>
      <c r="G45" s="1"/>
      <c r="H45" s="1"/>
      <c r="I45" s="33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 x14ac:dyDescent="0.2">
      <c r="A46" s="37"/>
      <c r="B46" s="1"/>
      <c r="C46" s="1"/>
      <c r="D46" s="1"/>
      <c r="E46" s="1"/>
      <c r="F46" s="1"/>
      <c r="G46" s="1"/>
      <c r="H46" s="1"/>
      <c r="I46" s="33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 x14ac:dyDescent="0.2">
      <c r="A47" s="37"/>
      <c r="B47" s="1"/>
      <c r="C47" s="1"/>
      <c r="D47" s="1"/>
      <c r="E47" s="1"/>
      <c r="F47" s="1"/>
      <c r="G47" s="1"/>
      <c r="H47" s="1"/>
      <c r="I47" s="33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 x14ac:dyDescent="0.2">
      <c r="A48" s="37"/>
      <c r="B48" s="1"/>
      <c r="C48" s="1"/>
      <c r="D48" s="1"/>
      <c r="E48" s="1"/>
      <c r="F48" s="1"/>
      <c r="G48" s="1"/>
      <c r="H48" s="1"/>
      <c r="I48" s="33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 x14ac:dyDescent="0.2">
      <c r="A49" s="37"/>
      <c r="B49" s="1"/>
      <c r="C49" s="1"/>
      <c r="D49" s="1"/>
      <c r="E49" s="1"/>
      <c r="F49" s="1"/>
      <c r="G49" s="1"/>
      <c r="H49" s="1"/>
      <c r="I49" s="33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 x14ac:dyDescent="0.2">
      <c r="A50" s="37"/>
      <c r="B50" s="1"/>
      <c r="C50" s="1"/>
      <c r="D50" s="1"/>
      <c r="E50" s="1"/>
      <c r="F50" s="1"/>
      <c r="G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 x14ac:dyDescent="0.2">
      <c r="A51" s="37"/>
      <c r="B51" s="37"/>
      <c r="C51" s="37"/>
      <c r="D51" s="1"/>
      <c r="E51" s="1"/>
      <c r="F51" s="37"/>
      <c r="G51" s="37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 x14ac:dyDescent="0.2">
      <c r="A52" s="37"/>
      <c r="B52" s="37"/>
      <c r="C52" s="37"/>
      <c r="D52" s="1"/>
      <c r="E52" s="1"/>
      <c r="F52" s="37"/>
      <c r="G52" s="37"/>
      <c r="H52" s="1"/>
      <c r="I52" s="33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 x14ac:dyDescent="0.2">
      <c r="A53" s="37"/>
      <c r="B53" s="37"/>
      <c r="C53" s="37"/>
      <c r="D53" s="1"/>
      <c r="E53" s="1"/>
      <c r="F53" s="37"/>
      <c r="G53" s="67"/>
      <c r="H53" s="73"/>
      <c r="I53" s="342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 x14ac:dyDescent="0.2">
      <c r="A54" s="37"/>
      <c r="B54" s="37"/>
      <c r="C54" s="37"/>
      <c r="D54" s="1"/>
      <c r="E54" s="1"/>
      <c r="F54" s="37"/>
      <c r="G54" s="67"/>
      <c r="H54" s="67"/>
      <c r="I54" s="343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75" customHeight="1" x14ac:dyDescent="0.2">
      <c r="A55" s="37"/>
      <c r="B55" s="37"/>
      <c r="C55" s="37"/>
      <c r="D55" s="1"/>
      <c r="E55" s="1"/>
      <c r="F55" s="37"/>
      <c r="G55" s="67"/>
      <c r="H55" s="67"/>
      <c r="I55" s="343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 x14ac:dyDescent="0.2">
      <c r="A56" s="37"/>
      <c r="B56" s="37"/>
      <c r="C56" s="37"/>
      <c r="D56" s="1"/>
      <c r="E56" s="1"/>
      <c r="F56" s="37"/>
      <c r="G56" s="37"/>
      <c r="H56" s="1"/>
      <c r="I56" s="33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 x14ac:dyDescent="0.2">
      <c r="A57" s="37"/>
      <c r="B57" s="37"/>
      <c r="C57" s="37"/>
      <c r="D57" s="1"/>
      <c r="E57" s="1"/>
      <c r="F57" s="37"/>
      <c r="G57" s="37"/>
      <c r="H57" s="1"/>
      <c r="I57" s="33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 x14ac:dyDescent="0.2">
      <c r="A58" s="37"/>
      <c r="B58" s="37"/>
      <c r="C58" s="37"/>
      <c r="D58" s="1"/>
      <c r="E58" s="1"/>
      <c r="F58" s="37"/>
      <c r="G58" s="37"/>
      <c r="H58" s="1"/>
      <c r="I58" s="344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 x14ac:dyDescent="0.2">
      <c r="A59" s="37"/>
      <c r="B59" s="37"/>
      <c r="C59" s="37"/>
      <c r="D59" s="1"/>
      <c r="E59" s="1"/>
      <c r="F59" s="37"/>
      <c r="G59" s="37"/>
      <c r="H59" s="1"/>
      <c r="I59" s="33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 x14ac:dyDescent="0.2">
      <c r="A60" s="37"/>
      <c r="B60" s="37"/>
      <c r="C60" s="37"/>
      <c r="D60" s="1"/>
      <c r="E60" s="1"/>
      <c r="F60" s="37"/>
      <c r="G60" s="37"/>
      <c r="H60" s="1"/>
      <c r="I60" s="33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 x14ac:dyDescent="0.2">
      <c r="A61" s="37"/>
      <c r="B61" s="37"/>
      <c r="C61" s="37"/>
      <c r="D61" s="1"/>
      <c r="E61" s="1"/>
      <c r="F61" s="37"/>
      <c r="G61" s="37"/>
      <c r="H61" s="1"/>
      <c r="I61" s="33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 x14ac:dyDescent="0.2">
      <c r="A62" s="37"/>
      <c r="B62" s="37"/>
      <c r="C62" s="37"/>
      <c r="D62" s="1"/>
      <c r="E62" s="1"/>
      <c r="F62" s="37"/>
      <c r="G62" s="37"/>
      <c r="H62" s="1"/>
      <c r="I62" s="33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 x14ac:dyDescent="0.2">
      <c r="A63" s="37"/>
      <c r="B63" s="37"/>
      <c r="C63" s="37"/>
      <c r="D63" s="1"/>
      <c r="E63" s="1"/>
      <c r="F63" s="37"/>
      <c r="G63" s="37"/>
      <c r="H63" s="1"/>
      <c r="I63" s="33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 x14ac:dyDescent="0.2">
      <c r="A64" s="37"/>
      <c r="B64" s="37"/>
      <c r="C64" s="37"/>
      <c r="D64" s="1"/>
      <c r="E64" s="1"/>
      <c r="F64" s="1"/>
      <c r="G64" s="1"/>
      <c r="H64" s="1"/>
      <c r="I64" s="33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 x14ac:dyDescent="0.2">
      <c r="A65" s="37"/>
      <c r="B65" s="37"/>
      <c r="C65" s="37"/>
      <c r="D65" s="1"/>
      <c r="E65" s="1"/>
      <c r="F65" s="37"/>
      <c r="G65" s="37"/>
      <c r="H65" s="1"/>
      <c r="I65" s="33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 x14ac:dyDescent="0.2">
      <c r="A66" s="37"/>
      <c r="B66" s="37"/>
      <c r="C66" s="37"/>
      <c r="D66" s="1"/>
      <c r="E66" s="1"/>
      <c r="F66" s="37"/>
      <c r="G66" s="37"/>
      <c r="H66" s="1"/>
      <c r="I66" s="33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 x14ac:dyDescent="0.2">
      <c r="A67" s="37"/>
      <c r="B67" s="37"/>
      <c r="C67" s="37"/>
      <c r="D67" s="1"/>
      <c r="E67" s="1"/>
      <c r="F67" s="37"/>
      <c r="G67" s="37"/>
      <c r="H67" s="1"/>
      <c r="I67" s="33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 x14ac:dyDescent="0.2">
      <c r="A68" s="37"/>
      <c r="B68" s="37"/>
      <c r="C68" s="37"/>
      <c r="D68" s="1"/>
      <c r="E68" s="1"/>
      <c r="F68" s="37"/>
      <c r="G68" s="37"/>
      <c r="H68" s="1"/>
      <c r="I68" s="33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 x14ac:dyDescent="0.2">
      <c r="A69" s="37"/>
      <c r="B69" s="37"/>
      <c r="C69" s="37"/>
      <c r="D69" s="1"/>
      <c r="E69" s="1"/>
      <c r="F69" s="37"/>
      <c r="G69" s="37"/>
      <c r="H69" s="1"/>
      <c r="I69" s="33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 x14ac:dyDescent="0.2">
      <c r="A70" s="37"/>
      <c r="B70" s="37"/>
      <c r="C70" s="37"/>
      <c r="D70" s="1"/>
      <c r="E70" s="1"/>
      <c r="F70" s="37"/>
      <c r="G70" s="37"/>
      <c r="H70" s="1"/>
      <c r="I70" s="33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 x14ac:dyDescent="0.2">
      <c r="A71" s="37"/>
      <c r="B71" s="37"/>
      <c r="C71" s="37"/>
      <c r="D71" s="1"/>
      <c r="E71" s="1"/>
      <c r="F71" s="37"/>
      <c r="G71" s="37"/>
      <c r="H71" s="1"/>
      <c r="I71" s="33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 x14ac:dyDescent="0.2">
      <c r="A72" s="37"/>
      <c r="B72" s="37"/>
      <c r="C72" s="37"/>
      <c r="D72" s="1"/>
      <c r="E72" s="1"/>
      <c r="F72" s="37"/>
      <c r="G72" s="37"/>
      <c r="H72" s="1"/>
      <c r="I72" s="33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 x14ac:dyDescent="0.2">
      <c r="A73" s="37"/>
      <c r="B73" s="37"/>
      <c r="C73" s="37"/>
      <c r="D73" s="1"/>
      <c r="E73" s="1"/>
      <c r="F73" s="37"/>
      <c r="G73" s="37"/>
      <c r="H73" s="1"/>
      <c r="I73" s="33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 x14ac:dyDescent="0.2">
      <c r="A74" s="37"/>
      <c r="B74" s="37"/>
      <c r="C74" s="37"/>
      <c r="D74" s="1"/>
      <c r="E74" s="1"/>
      <c r="F74" s="37"/>
      <c r="G74" s="37"/>
      <c r="H74" s="1"/>
      <c r="I74" s="33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 x14ac:dyDescent="0.2">
      <c r="A75" s="37"/>
      <c r="B75" s="37"/>
      <c r="C75" s="37"/>
      <c r="D75" s="1"/>
      <c r="E75" s="1"/>
      <c r="F75" s="37"/>
      <c r="G75" s="37"/>
      <c r="H75" s="1"/>
      <c r="I75" s="33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 x14ac:dyDescent="0.2">
      <c r="A76" s="37"/>
      <c r="B76" s="37"/>
      <c r="C76" s="37"/>
      <c r="D76" s="1"/>
      <c r="E76" s="1"/>
      <c r="F76" s="37"/>
      <c r="G76" s="37"/>
      <c r="H76" s="1"/>
      <c r="I76" s="33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 x14ac:dyDescent="0.2">
      <c r="A77" s="37"/>
      <c r="B77" s="37"/>
      <c r="C77" s="37"/>
      <c r="D77" s="1"/>
      <c r="E77" s="1"/>
      <c r="F77" s="37"/>
      <c r="G77" s="37"/>
      <c r="H77" s="1"/>
      <c r="I77" s="33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 x14ac:dyDescent="0.2">
      <c r="A78" s="37"/>
      <c r="B78" s="37"/>
      <c r="C78" s="37"/>
      <c r="D78" s="1"/>
      <c r="E78" s="1"/>
      <c r="F78" s="37"/>
      <c r="G78" s="37"/>
      <c r="H78" s="1"/>
      <c r="I78" s="33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 x14ac:dyDescent="0.2">
      <c r="A79" s="37"/>
      <c r="B79" s="37"/>
      <c r="C79" s="37"/>
      <c r="D79" s="1"/>
      <c r="E79" s="1"/>
      <c r="F79" s="37"/>
      <c r="G79" s="37"/>
      <c r="H79" s="1"/>
      <c r="I79" s="33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 x14ac:dyDescent="0.2">
      <c r="A80" s="37"/>
      <c r="B80" s="37"/>
      <c r="C80" s="37"/>
      <c r="D80" s="1"/>
      <c r="E80" s="1"/>
      <c r="F80" s="37"/>
      <c r="G80" s="37"/>
      <c r="H80" s="1"/>
      <c r="I80" s="33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 x14ac:dyDescent="0.2">
      <c r="A81" s="37"/>
      <c r="B81" s="37"/>
      <c r="C81" s="37"/>
      <c r="D81" s="1"/>
      <c r="E81" s="1"/>
      <c r="F81" s="37"/>
      <c r="G81" s="37"/>
      <c r="H81" s="1"/>
      <c r="I81" s="33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 x14ac:dyDescent="0.2">
      <c r="A82" s="37"/>
      <c r="B82" s="37"/>
      <c r="C82" s="37"/>
      <c r="D82" s="1"/>
      <c r="E82" s="1"/>
      <c r="F82" s="37"/>
      <c r="G82" s="37"/>
      <c r="H82" s="1"/>
      <c r="I82" s="33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 x14ac:dyDescent="0.2">
      <c r="A83" s="37"/>
      <c r="B83" s="37"/>
      <c r="C83" s="37"/>
      <c r="D83" s="1"/>
      <c r="E83" s="1"/>
      <c r="F83" s="37"/>
      <c r="G83" s="37"/>
      <c r="H83" s="1"/>
      <c r="I83" s="33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 x14ac:dyDescent="0.2">
      <c r="A84" s="37"/>
      <c r="B84" s="37"/>
      <c r="C84" s="37"/>
      <c r="D84" s="1"/>
      <c r="E84" s="1"/>
      <c r="F84" s="37"/>
      <c r="G84" s="37"/>
      <c r="H84" s="1"/>
      <c r="I84" s="33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 x14ac:dyDescent="0.2">
      <c r="A85" s="37"/>
      <c r="B85" s="37"/>
      <c r="C85" s="37"/>
      <c r="D85" s="1"/>
      <c r="E85" s="1"/>
      <c r="F85" s="37"/>
      <c r="G85" s="37"/>
      <c r="H85" s="1"/>
      <c r="I85" s="33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 x14ac:dyDescent="0.2">
      <c r="A86" s="37"/>
      <c r="B86" s="37"/>
      <c r="C86" s="37"/>
      <c r="D86" s="1"/>
      <c r="E86" s="1"/>
      <c r="F86" s="37"/>
      <c r="G86" s="37"/>
      <c r="H86" s="1"/>
      <c r="I86" s="33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 x14ac:dyDescent="0.2">
      <c r="A87" s="37"/>
      <c r="B87" s="37"/>
      <c r="C87" s="37"/>
      <c r="D87" s="1"/>
      <c r="E87" s="1"/>
      <c r="F87" s="37"/>
      <c r="G87" s="37"/>
      <c r="H87" s="1"/>
      <c r="I87" s="33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 x14ac:dyDescent="0.2">
      <c r="A88" s="37"/>
      <c r="B88" s="37"/>
      <c r="C88" s="37"/>
      <c r="D88" s="1"/>
      <c r="E88" s="1"/>
      <c r="F88" s="37"/>
      <c r="G88" s="37"/>
      <c r="H88" s="1"/>
      <c r="I88" s="33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 x14ac:dyDescent="0.2">
      <c r="A89" s="37"/>
      <c r="B89" s="37"/>
      <c r="C89" s="37"/>
      <c r="D89" s="1"/>
      <c r="E89" s="1"/>
      <c r="F89" s="37"/>
      <c r="G89" s="37"/>
      <c r="H89" s="1"/>
      <c r="I89" s="33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 x14ac:dyDescent="0.2">
      <c r="A90" s="37"/>
      <c r="B90" s="37"/>
      <c r="C90" s="37"/>
      <c r="D90" s="1"/>
      <c r="E90" s="1"/>
      <c r="F90" s="37"/>
      <c r="G90" s="37"/>
      <c r="H90" s="1"/>
      <c r="I90" s="33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 x14ac:dyDescent="0.2">
      <c r="A91" s="37"/>
      <c r="B91" s="37"/>
      <c r="C91" s="37"/>
      <c r="D91" s="1"/>
      <c r="E91" s="1"/>
      <c r="F91" s="37"/>
      <c r="G91" s="37"/>
      <c r="H91" s="1"/>
      <c r="I91" s="33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 x14ac:dyDescent="0.2">
      <c r="A92" s="37"/>
      <c r="B92" s="37"/>
      <c r="C92" s="37"/>
      <c r="D92" s="1"/>
      <c r="E92" s="1"/>
      <c r="F92" s="37"/>
      <c r="G92" s="37"/>
      <c r="H92" s="1"/>
      <c r="I92" s="33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 x14ac:dyDescent="0.2">
      <c r="A93" s="37"/>
      <c r="B93" s="37"/>
      <c r="C93" s="37"/>
      <c r="D93" s="1"/>
      <c r="E93" s="1"/>
      <c r="F93" s="37"/>
      <c r="G93" s="37"/>
      <c r="H93" s="1"/>
      <c r="I93" s="33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 x14ac:dyDescent="0.2">
      <c r="A94" s="37"/>
      <c r="B94" s="37"/>
      <c r="C94" s="37"/>
      <c r="D94" s="1"/>
      <c r="E94" s="1"/>
      <c r="F94" s="37"/>
      <c r="G94" s="37"/>
      <c r="H94" s="1"/>
      <c r="I94" s="33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 x14ac:dyDescent="0.2">
      <c r="A95" s="37"/>
      <c r="B95" s="37"/>
      <c r="C95" s="37"/>
      <c r="D95" s="1"/>
      <c r="E95" s="1"/>
      <c r="F95" s="37"/>
      <c r="G95" s="37"/>
      <c r="H95" s="1"/>
      <c r="I95" s="33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 x14ac:dyDescent="0.2">
      <c r="A96" s="37"/>
      <c r="B96" s="37"/>
      <c r="C96" s="37"/>
      <c r="D96" s="1"/>
      <c r="E96" s="1"/>
      <c r="F96" s="37"/>
      <c r="G96" s="37"/>
      <c r="H96" s="1"/>
      <c r="I96" s="33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 x14ac:dyDescent="0.2">
      <c r="A97" s="37"/>
      <c r="B97" s="37"/>
      <c r="C97" s="37"/>
      <c r="D97" s="1"/>
      <c r="E97" s="1"/>
      <c r="F97" s="37"/>
      <c r="G97" s="37"/>
      <c r="H97" s="1"/>
      <c r="I97" s="33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 x14ac:dyDescent="0.2">
      <c r="A98" s="37"/>
      <c r="B98" s="37"/>
      <c r="C98" s="37"/>
      <c r="D98" s="1"/>
      <c r="E98" s="1"/>
      <c r="F98" s="37"/>
      <c r="G98" s="37"/>
      <c r="H98" s="1"/>
      <c r="I98" s="33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 x14ac:dyDescent="0.2">
      <c r="A99" s="37"/>
      <c r="B99" s="37"/>
      <c r="C99" s="37"/>
      <c r="D99" s="1"/>
      <c r="E99" s="1"/>
      <c r="F99" s="37"/>
      <c r="G99" s="37"/>
      <c r="H99" s="1"/>
      <c r="I99" s="33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 x14ac:dyDescent="0.2">
      <c r="A100" s="37"/>
      <c r="B100" s="37"/>
      <c r="C100" s="37"/>
      <c r="D100" s="1"/>
      <c r="E100" s="1"/>
      <c r="F100" s="37"/>
      <c r="G100" s="37"/>
      <c r="H100" s="1"/>
      <c r="I100" s="33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 x14ac:dyDescent="0.2">
      <c r="A101" s="37"/>
      <c r="B101" s="37"/>
      <c r="C101" s="37"/>
      <c r="D101" s="1"/>
      <c r="E101" s="1"/>
      <c r="F101" s="37"/>
      <c r="G101" s="37"/>
      <c r="H101" s="1"/>
      <c r="I101" s="33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 x14ac:dyDescent="0.2">
      <c r="A102" s="37"/>
      <c r="B102" s="37"/>
      <c r="C102" s="37"/>
      <c r="D102" s="1"/>
      <c r="E102" s="1"/>
      <c r="F102" s="37"/>
      <c r="G102" s="37"/>
      <c r="H102" s="1"/>
      <c r="I102" s="33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 x14ac:dyDescent="0.2">
      <c r="A103" s="37"/>
      <c r="B103" s="37"/>
      <c r="C103" s="37"/>
      <c r="D103" s="1"/>
      <c r="E103" s="1"/>
      <c r="F103" s="37"/>
      <c r="G103" s="37"/>
      <c r="H103" s="1"/>
      <c r="I103" s="33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 x14ac:dyDescent="0.2">
      <c r="A104" s="37"/>
      <c r="B104" s="37"/>
      <c r="C104" s="37"/>
      <c r="D104" s="1"/>
      <c r="E104" s="1"/>
      <c r="F104" s="37"/>
      <c r="G104" s="37"/>
      <c r="H104" s="1"/>
      <c r="I104" s="33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 x14ac:dyDescent="0.2">
      <c r="A105" s="37"/>
      <c r="B105" s="37"/>
      <c r="C105" s="37"/>
      <c r="D105" s="1"/>
      <c r="E105" s="1"/>
      <c r="F105" s="37"/>
      <c r="G105" s="37"/>
      <c r="H105" s="1"/>
      <c r="I105" s="33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 x14ac:dyDescent="0.2">
      <c r="A106" s="37"/>
      <c r="B106" s="37"/>
      <c r="C106" s="37"/>
      <c r="D106" s="1"/>
      <c r="E106" s="1"/>
      <c r="F106" s="37"/>
      <c r="G106" s="37"/>
      <c r="H106" s="1"/>
      <c r="I106" s="33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 x14ac:dyDescent="0.2">
      <c r="A107" s="37"/>
      <c r="B107" s="37"/>
      <c r="C107" s="37"/>
      <c r="D107" s="1"/>
      <c r="E107" s="1"/>
      <c r="F107" s="37"/>
      <c r="G107" s="37"/>
      <c r="H107" s="1"/>
      <c r="I107" s="33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 x14ac:dyDescent="0.2">
      <c r="A108" s="37"/>
      <c r="B108" s="37"/>
      <c r="C108" s="37"/>
      <c r="D108" s="1"/>
      <c r="E108" s="1"/>
      <c r="F108" s="37"/>
      <c r="G108" s="37"/>
      <c r="H108" s="1"/>
      <c r="I108" s="33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 x14ac:dyDescent="0.2">
      <c r="A109" s="37"/>
      <c r="B109" s="37"/>
      <c r="C109" s="37"/>
      <c r="D109" s="1"/>
      <c r="E109" s="1"/>
      <c r="F109" s="37"/>
      <c r="G109" s="37"/>
      <c r="H109" s="1"/>
      <c r="I109" s="33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 x14ac:dyDescent="0.2">
      <c r="A110" s="37"/>
      <c r="B110" s="37"/>
      <c r="C110" s="37"/>
      <c r="D110" s="1"/>
      <c r="E110" s="1"/>
      <c r="F110" s="37"/>
      <c r="G110" s="37"/>
      <c r="H110" s="1"/>
      <c r="I110" s="33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 x14ac:dyDescent="0.2">
      <c r="A111" s="37"/>
      <c r="B111" s="37"/>
      <c r="C111" s="37"/>
      <c r="D111" s="1"/>
      <c r="E111" s="1"/>
      <c r="F111" s="37"/>
      <c r="G111" s="37"/>
      <c r="H111" s="1"/>
      <c r="I111" s="33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 x14ac:dyDescent="0.2">
      <c r="A112" s="37"/>
      <c r="B112" s="37"/>
      <c r="C112" s="37"/>
      <c r="D112" s="1"/>
      <c r="E112" s="1"/>
      <c r="F112" s="37"/>
      <c r="G112" s="37"/>
      <c r="H112" s="1"/>
      <c r="I112" s="33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 x14ac:dyDescent="0.2">
      <c r="A113" s="37"/>
      <c r="B113" s="37"/>
      <c r="C113" s="37"/>
      <c r="D113" s="1"/>
      <c r="E113" s="1"/>
      <c r="F113" s="37"/>
      <c r="G113" s="37"/>
      <c r="H113" s="1"/>
      <c r="I113" s="33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 x14ac:dyDescent="0.2">
      <c r="A114" s="37"/>
      <c r="B114" s="37"/>
      <c r="C114" s="37"/>
      <c r="D114" s="1"/>
      <c r="E114" s="1"/>
      <c r="F114" s="37"/>
      <c r="G114" s="37"/>
      <c r="H114" s="1"/>
      <c r="I114" s="33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 x14ac:dyDescent="0.2">
      <c r="A115" s="37"/>
      <c r="B115" s="37"/>
      <c r="C115" s="37"/>
      <c r="D115" s="1"/>
      <c r="E115" s="1"/>
      <c r="F115" s="37"/>
      <c r="G115" s="37"/>
      <c r="H115" s="1"/>
      <c r="I115" s="33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 x14ac:dyDescent="0.2">
      <c r="A116" s="37"/>
      <c r="B116" s="37"/>
      <c r="C116" s="37"/>
      <c r="D116" s="1"/>
      <c r="E116" s="1"/>
      <c r="F116" s="37"/>
      <c r="G116" s="37"/>
      <c r="H116" s="1"/>
      <c r="I116" s="33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 x14ac:dyDescent="0.2">
      <c r="A117" s="37"/>
      <c r="B117" s="37"/>
      <c r="C117" s="37"/>
      <c r="D117" s="1"/>
      <c r="E117" s="1"/>
      <c r="F117" s="37"/>
      <c r="G117" s="37"/>
      <c r="H117" s="1"/>
      <c r="I117" s="33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 x14ac:dyDescent="0.2">
      <c r="A118" s="37"/>
      <c r="B118" s="37"/>
      <c r="C118" s="37"/>
      <c r="D118" s="1"/>
      <c r="E118" s="1"/>
      <c r="F118" s="37"/>
      <c r="G118" s="37"/>
      <c r="H118" s="1"/>
      <c r="I118" s="33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 x14ac:dyDescent="0.2">
      <c r="A119" s="37"/>
      <c r="B119" s="37"/>
      <c r="C119" s="37"/>
      <c r="D119" s="1"/>
      <c r="E119" s="1"/>
      <c r="F119" s="37"/>
      <c r="G119" s="37"/>
      <c r="H119" s="1"/>
      <c r="I119" s="33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 x14ac:dyDescent="0.2">
      <c r="A120" s="37"/>
      <c r="B120" s="37"/>
      <c r="C120" s="37"/>
      <c r="D120" s="1"/>
      <c r="E120" s="1"/>
      <c r="F120" s="37"/>
      <c r="G120" s="37"/>
      <c r="H120" s="1"/>
      <c r="I120" s="33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 x14ac:dyDescent="0.2">
      <c r="A121" s="37"/>
      <c r="B121" s="37"/>
      <c r="C121" s="37"/>
      <c r="D121" s="1"/>
      <c r="E121" s="1"/>
      <c r="F121" s="37"/>
      <c r="G121" s="37"/>
      <c r="H121" s="1"/>
      <c r="I121" s="33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 x14ac:dyDescent="0.2">
      <c r="A122" s="37"/>
      <c r="B122" s="37"/>
      <c r="C122" s="37"/>
      <c r="D122" s="1"/>
      <c r="E122" s="1"/>
      <c r="F122" s="37"/>
      <c r="G122" s="37"/>
      <c r="H122" s="1"/>
      <c r="I122" s="33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 x14ac:dyDescent="0.2">
      <c r="A123" s="37"/>
      <c r="B123" s="37"/>
      <c r="C123" s="37"/>
      <c r="D123" s="1"/>
      <c r="E123" s="1"/>
      <c r="F123" s="37"/>
      <c r="G123" s="37"/>
      <c r="H123" s="1"/>
      <c r="I123" s="33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 x14ac:dyDescent="0.2">
      <c r="A124" s="37"/>
      <c r="B124" s="37"/>
      <c r="C124" s="37"/>
      <c r="D124" s="1"/>
      <c r="E124" s="1"/>
      <c r="F124" s="37"/>
      <c r="G124" s="37"/>
      <c r="H124" s="1"/>
      <c r="I124" s="33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 x14ac:dyDescent="0.2">
      <c r="A125" s="37"/>
      <c r="B125" s="37"/>
      <c r="C125" s="37"/>
      <c r="D125" s="1"/>
      <c r="E125" s="1"/>
      <c r="F125" s="37"/>
      <c r="G125" s="37"/>
      <c r="H125" s="1"/>
      <c r="I125" s="33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 x14ac:dyDescent="0.2">
      <c r="A126" s="37"/>
      <c r="B126" s="37"/>
      <c r="C126" s="37"/>
      <c r="D126" s="1"/>
      <c r="E126" s="1"/>
      <c r="F126" s="37"/>
      <c r="G126" s="37"/>
      <c r="H126" s="1"/>
      <c r="I126" s="33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 x14ac:dyDescent="0.2">
      <c r="A127" s="37"/>
      <c r="B127" s="37"/>
      <c r="C127" s="37"/>
      <c r="D127" s="1"/>
      <c r="E127" s="1"/>
      <c r="F127" s="37"/>
      <c r="G127" s="37"/>
      <c r="H127" s="1"/>
      <c r="I127" s="33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 x14ac:dyDescent="0.2">
      <c r="A128" s="37"/>
      <c r="B128" s="37"/>
      <c r="C128" s="37"/>
      <c r="D128" s="1"/>
      <c r="E128" s="1"/>
      <c r="F128" s="37"/>
      <c r="G128" s="37"/>
      <c r="H128" s="1"/>
      <c r="I128" s="33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 x14ac:dyDescent="0.2">
      <c r="A129" s="37"/>
      <c r="B129" s="37"/>
      <c r="C129" s="37"/>
      <c r="D129" s="1"/>
      <c r="E129" s="1"/>
      <c r="F129" s="37"/>
      <c r="G129" s="37"/>
      <c r="H129" s="1"/>
      <c r="I129" s="33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 x14ac:dyDescent="0.2">
      <c r="A130" s="37"/>
      <c r="B130" s="37"/>
      <c r="C130" s="37"/>
      <c r="D130" s="1"/>
      <c r="E130" s="1"/>
      <c r="F130" s="37"/>
      <c r="G130" s="37"/>
      <c r="H130" s="1"/>
      <c r="I130" s="33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 x14ac:dyDescent="0.2">
      <c r="A131" s="37"/>
      <c r="B131" s="37"/>
      <c r="C131" s="37"/>
      <c r="D131" s="1"/>
      <c r="E131" s="1"/>
      <c r="F131" s="37"/>
      <c r="G131" s="37"/>
      <c r="H131" s="1"/>
      <c r="I131" s="33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 x14ac:dyDescent="0.2">
      <c r="A132" s="37"/>
      <c r="B132" s="37"/>
      <c r="C132" s="37"/>
      <c r="D132" s="1"/>
      <c r="E132" s="1"/>
      <c r="F132" s="37"/>
      <c r="G132" s="37"/>
      <c r="H132" s="1"/>
      <c r="I132" s="33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 x14ac:dyDescent="0.2">
      <c r="A133" s="37"/>
      <c r="B133" s="37"/>
      <c r="C133" s="37"/>
      <c r="D133" s="1"/>
      <c r="E133" s="1"/>
      <c r="F133" s="37"/>
      <c r="G133" s="37"/>
      <c r="H133" s="1"/>
      <c r="I133" s="33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 x14ac:dyDescent="0.2">
      <c r="A134" s="37"/>
      <c r="B134" s="37"/>
      <c r="C134" s="37"/>
      <c r="D134" s="1"/>
      <c r="E134" s="1"/>
      <c r="F134" s="37"/>
      <c r="G134" s="37"/>
      <c r="H134" s="1"/>
      <c r="I134" s="33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 x14ac:dyDescent="0.2">
      <c r="A135" s="37"/>
      <c r="B135" s="37"/>
      <c r="C135" s="37"/>
      <c r="D135" s="1"/>
      <c r="E135" s="1"/>
      <c r="F135" s="37"/>
      <c r="G135" s="37"/>
      <c r="H135" s="1"/>
      <c r="I135" s="33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 x14ac:dyDescent="0.2">
      <c r="A136" s="37"/>
      <c r="B136" s="37"/>
      <c r="C136" s="37"/>
      <c r="D136" s="1"/>
      <c r="E136" s="1"/>
      <c r="F136" s="37"/>
      <c r="G136" s="37"/>
      <c r="H136" s="1"/>
      <c r="I136" s="33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 x14ac:dyDescent="0.2">
      <c r="A137" s="37"/>
      <c r="B137" s="37"/>
      <c r="C137" s="37"/>
      <c r="D137" s="1"/>
      <c r="E137" s="1"/>
      <c r="F137" s="37"/>
      <c r="G137" s="37"/>
      <c r="H137" s="1"/>
      <c r="I137" s="33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 x14ac:dyDescent="0.2">
      <c r="A138" s="37"/>
      <c r="B138" s="37"/>
      <c r="C138" s="37"/>
      <c r="D138" s="1"/>
      <c r="E138" s="1"/>
      <c r="F138" s="37"/>
      <c r="G138" s="37"/>
      <c r="H138" s="1"/>
      <c r="I138" s="33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 x14ac:dyDescent="0.2">
      <c r="A139" s="37"/>
      <c r="B139" s="37"/>
      <c r="C139" s="37"/>
      <c r="D139" s="1"/>
      <c r="E139" s="1"/>
      <c r="F139" s="37"/>
      <c r="G139" s="37"/>
      <c r="H139" s="1"/>
      <c r="I139" s="33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 x14ac:dyDescent="0.2">
      <c r="A140" s="37"/>
      <c r="B140" s="37"/>
      <c r="C140" s="37"/>
      <c r="D140" s="1"/>
      <c r="E140" s="1"/>
      <c r="F140" s="37"/>
      <c r="G140" s="37"/>
      <c r="H140" s="1"/>
      <c r="I140" s="33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 x14ac:dyDescent="0.2">
      <c r="A141" s="37"/>
      <c r="B141" s="37"/>
      <c r="C141" s="37"/>
      <c r="D141" s="1"/>
      <c r="E141" s="1"/>
      <c r="F141" s="37"/>
      <c r="G141" s="37"/>
      <c r="H141" s="1"/>
      <c r="I141" s="33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 x14ac:dyDescent="0.2">
      <c r="A142" s="37"/>
      <c r="B142" s="37"/>
      <c r="C142" s="37"/>
      <c r="D142" s="1"/>
      <c r="E142" s="1"/>
      <c r="F142" s="37"/>
      <c r="G142" s="37"/>
      <c r="H142" s="1"/>
      <c r="I142" s="33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 x14ac:dyDescent="0.2">
      <c r="A143" s="37"/>
      <c r="B143" s="37"/>
      <c r="C143" s="37"/>
      <c r="D143" s="1"/>
      <c r="E143" s="1"/>
      <c r="F143" s="37"/>
      <c r="G143" s="37"/>
      <c r="H143" s="1"/>
      <c r="I143" s="33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 x14ac:dyDescent="0.2">
      <c r="A144" s="37"/>
      <c r="B144" s="37"/>
      <c r="C144" s="37"/>
      <c r="D144" s="1"/>
      <c r="E144" s="1"/>
      <c r="F144" s="37"/>
      <c r="G144" s="37"/>
      <c r="H144" s="1"/>
      <c r="I144" s="33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 x14ac:dyDescent="0.2">
      <c r="A145" s="37"/>
      <c r="B145" s="37"/>
      <c r="C145" s="37"/>
      <c r="D145" s="1"/>
      <c r="E145" s="1"/>
      <c r="F145" s="37"/>
      <c r="G145" s="37"/>
      <c r="H145" s="1"/>
      <c r="I145" s="33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 x14ac:dyDescent="0.2">
      <c r="A146" s="37"/>
      <c r="B146" s="37"/>
      <c r="C146" s="37"/>
      <c r="D146" s="1"/>
      <c r="E146" s="1"/>
      <c r="F146" s="37"/>
      <c r="G146" s="37"/>
      <c r="H146" s="1"/>
      <c r="I146" s="33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 x14ac:dyDescent="0.2">
      <c r="A147" s="37"/>
      <c r="B147" s="37"/>
      <c r="C147" s="37"/>
      <c r="D147" s="1"/>
      <c r="E147" s="1"/>
      <c r="F147" s="37"/>
      <c r="G147" s="37"/>
      <c r="H147" s="1"/>
      <c r="I147" s="33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 x14ac:dyDescent="0.2">
      <c r="A148" s="37"/>
      <c r="B148" s="37"/>
      <c r="C148" s="37"/>
      <c r="D148" s="1"/>
      <c r="E148" s="1"/>
      <c r="F148" s="37"/>
      <c r="G148" s="37"/>
      <c r="H148" s="1"/>
      <c r="I148" s="33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 x14ac:dyDescent="0.2">
      <c r="A149" s="37"/>
      <c r="B149" s="37"/>
      <c r="C149" s="37"/>
      <c r="D149" s="1"/>
      <c r="E149" s="1"/>
      <c r="F149" s="37"/>
      <c r="G149" s="37"/>
      <c r="H149" s="1"/>
      <c r="I149" s="33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 x14ac:dyDescent="0.2">
      <c r="A150" s="37"/>
      <c r="B150" s="37"/>
      <c r="C150" s="37"/>
      <c r="D150" s="1"/>
      <c r="E150" s="1"/>
      <c r="F150" s="37"/>
      <c r="G150" s="37"/>
      <c r="H150" s="1"/>
      <c r="I150" s="33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 x14ac:dyDescent="0.2">
      <c r="A151" s="37"/>
      <c r="B151" s="37"/>
      <c r="C151" s="37"/>
      <c r="D151" s="1"/>
      <c r="E151" s="1"/>
      <c r="F151" s="37"/>
      <c r="G151" s="37"/>
      <c r="H151" s="1"/>
      <c r="I151" s="33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 x14ac:dyDescent="0.2">
      <c r="A152" s="37"/>
      <c r="B152" s="37"/>
      <c r="C152" s="37"/>
      <c r="D152" s="1"/>
      <c r="E152" s="1"/>
      <c r="F152" s="37"/>
      <c r="G152" s="37"/>
      <c r="H152" s="1"/>
      <c r="I152" s="33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 x14ac:dyDescent="0.2">
      <c r="A153" s="37"/>
      <c r="B153" s="37"/>
      <c r="C153" s="37"/>
      <c r="D153" s="1"/>
      <c r="E153" s="1"/>
      <c r="F153" s="37"/>
      <c r="G153" s="37"/>
      <c r="H153" s="1"/>
      <c r="I153" s="33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 x14ac:dyDescent="0.2">
      <c r="A154" s="37"/>
      <c r="B154" s="37"/>
      <c r="C154" s="37"/>
      <c r="D154" s="1"/>
      <c r="E154" s="1"/>
      <c r="F154" s="37"/>
      <c r="G154" s="37"/>
      <c r="H154" s="1"/>
      <c r="I154" s="33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 x14ac:dyDescent="0.2">
      <c r="A155" s="37"/>
      <c r="B155" s="37"/>
      <c r="C155" s="37"/>
      <c r="D155" s="1"/>
      <c r="E155" s="1"/>
      <c r="F155" s="37"/>
      <c r="G155" s="37"/>
      <c r="H155" s="1"/>
      <c r="I155" s="33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 x14ac:dyDescent="0.2">
      <c r="A156" s="37"/>
      <c r="B156" s="37"/>
      <c r="C156" s="37"/>
      <c r="D156" s="1"/>
      <c r="E156" s="1"/>
      <c r="F156" s="37"/>
      <c r="G156" s="37"/>
      <c r="H156" s="1"/>
      <c r="I156" s="33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 x14ac:dyDescent="0.2">
      <c r="A157" s="37"/>
      <c r="B157" s="37"/>
      <c r="C157" s="37"/>
      <c r="D157" s="1"/>
      <c r="E157" s="1"/>
      <c r="F157" s="37"/>
      <c r="G157" s="37"/>
      <c r="H157" s="1"/>
      <c r="I157" s="33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 x14ac:dyDescent="0.2">
      <c r="A158" s="37"/>
      <c r="B158" s="37"/>
      <c r="C158" s="37"/>
      <c r="D158" s="1"/>
      <c r="E158" s="1"/>
      <c r="F158" s="37"/>
      <c r="G158" s="37"/>
      <c r="H158" s="1"/>
      <c r="I158" s="33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 x14ac:dyDescent="0.2">
      <c r="A159" s="37"/>
      <c r="B159" s="37"/>
      <c r="C159" s="37"/>
      <c r="D159" s="1"/>
      <c r="E159" s="1"/>
      <c r="F159" s="37"/>
      <c r="G159" s="37"/>
      <c r="H159" s="1"/>
      <c r="I159" s="33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 x14ac:dyDescent="0.2">
      <c r="A160" s="37"/>
      <c r="B160" s="37"/>
      <c r="C160" s="37"/>
      <c r="D160" s="1"/>
      <c r="E160" s="1"/>
      <c r="F160" s="37"/>
      <c r="G160" s="37"/>
      <c r="H160" s="1"/>
      <c r="I160" s="33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 x14ac:dyDescent="0.2">
      <c r="A161" s="37"/>
      <c r="B161" s="37"/>
      <c r="C161" s="37"/>
      <c r="D161" s="1"/>
      <c r="E161" s="1"/>
      <c r="F161" s="37"/>
      <c r="G161" s="37"/>
      <c r="H161" s="1"/>
      <c r="I161" s="33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 x14ac:dyDescent="0.2">
      <c r="A162" s="37"/>
      <c r="B162" s="37"/>
      <c r="C162" s="37"/>
      <c r="D162" s="1"/>
      <c r="E162" s="1"/>
      <c r="F162" s="37"/>
      <c r="G162" s="37"/>
      <c r="H162" s="1"/>
      <c r="I162" s="33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 x14ac:dyDescent="0.2">
      <c r="A163" s="37"/>
      <c r="B163" s="37"/>
      <c r="C163" s="37"/>
      <c r="D163" s="1"/>
      <c r="E163" s="1"/>
      <c r="F163" s="37"/>
      <c r="G163" s="37"/>
      <c r="H163" s="1"/>
      <c r="I163" s="33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 x14ac:dyDescent="0.2">
      <c r="A164" s="37"/>
      <c r="B164" s="37"/>
      <c r="C164" s="37"/>
      <c r="D164" s="1"/>
      <c r="E164" s="1"/>
      <c r="F164" s="37"/>
      <c r="G164" s="37"/>
      <c r="H164" s="1"/>
      <c r="I164" s="33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 x14ac:dyDescent="0.2">
      <c r="A165" s="37"/>
      <c r="B165" s="37"/>
      <c r="C165" s="37"/>
      <c r="D165" s="1"/>
      <c r="E165" s="1"/>
      <c r="F165" s="37"/>
      <c r="G165" s="37"/>
      <c r="H165" s="1"/>
      <c r="I165" s="33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 x14ac:dyDescent="0.2">
      <c r="A166" s="37"/>
      <c r="B166" s="37"/>
      <c r="C166" s="37"/>
      <c r="D166" s="1"/>
      <c r="E166" s="1"/>
      <c r="F166" s="37"/>
      <c r="G166" s="37"/>
      <c r="H166" s="1"/>
      <c r="I166" s="33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 x14ac:dyDescent="0.2">
      <c r="A167" s="37"/>
      <c r="B167" s="37"/>
      <c r="C167" s="37"/>
      <c r="D167" s="1"/>
      <c r="E167" s="1"/>
      <c r="F167" s="37"/>
      <c r="G167" s="37"/>
      <c r="H167" s="1"/>
      <c r="I167" s="33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 x14ac:dyDescent="0.2">
      <c r="A168" s="37"/>
      <c r="B168" s="37"/>
      <c r="C168" s="37"/>
      <c r="D168" s="1"/>
      <c r="E168" s="1"/>
      <c r="F168" s="37"/>
      <c r="G168" s="37"/>
      <c r="H168" s="1"/>
      <c r="I168" s="33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 x14ac:dyDescent="0.2">
      <c r="A169" s="37"/>
      <c r="B169" s="37"/>
      <c r="C169" s="37"/>
      <c r="D169" s="1"/>
      <c r="E169" s="1"/>
      <c r="F169" s="37"/>
      <c r="G169" s="37"/>
      <c r="H169" s="1"/>
      <c r="I169" s="33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 x14ac:dyDescent="0.2">
      <c r="A170" s="37"/>
      <c r="B170" s="37"/>
      <c r="C170" s="37"/>
      <c r="D170" s="1"/>
      <c r="E170" s="1"/>
      <c r="F170" s="37"/>
      <c r="G170" s="37"/>
      <c r="H170" s="1"/>
      <c r="I170" s="33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 x14ac:dyDescent="0.2">
      <c r="A171" s="37"/>
      <c r="B171" s="37"/>
      <c r="C171" s="37"/>
      <c r="D171" s="1"/>
      <c r="E171" s="1"/>
      <c r="F171" s="37"/>
      <c r="G171" s="37"/>
      <c r="H171" s="1"/>
      <c r="I171" s="33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 x14ac:dyDescent="0.2">
      <c r="A172" s="37"/>
      <c r="B172" s="37"/>
      <c r="C172" s="37"/>
      <c r="D172" s="1"/>
      <c r="E172" s="1"/>
      <c r="F172" s="37"/>
      <c r="G172" s="37"/>
      <c r="H172" s="1"/>
      <c r="I172" s="33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 x14ac:dyDescent="0.2">
      <c r="A173" s="37"/>
      <c r="B173" s="37"/>
      <c r="C173" s="37"/>
      <c r="D173" s="1"/>
      <c r="E173" s="1"/>
      <c r="F173" s="37"/>
      <c r="G173" s="37"/>
      <c r="H173" s="1"/>
      <c r="I173" s="33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 x14ac:dyDescent="0.2">
      <c r="A174" s="37"/>
      <c r="B174" s="37"/>
      <c r="C174" s="37"/>
      <c r="D174" s="1"/>
      <c r="E174" s="1"/>
      <c r="F174" s="37"/>
      <c r="G174" s="37"/>
      <c r="H174" s="1"/>
      <c r="I174" s="33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 x14ac:dyDescent="0.2">
      <c r="A175" s="37"/>
      <c r="B175" s="37"/>
      <c r="C175" s="37"/>
      <c r="D175" s="1"/>
      <c r="E175" s="1"/>
      <c r="F175" s="37"/>
      <c r="G175" s="37"/>
      <c r="H175" s="1"/>
      <c r="I175" s="33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 x14ac:dyDescent="0.2">
      <c r="A176" s="37"/>
      <c r="B176" s="37"/>
      <c r="C176" s="37"/>
      <c r="D176" s="1"/>
      <c r="E176" s="1"/>
      <c r="F176" s="37"/>
      <c r="G176" s="37"/>
      <c r="H176" s="1"/>
      <c r="I176" s="33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 x14ac:dyDescent="0.2">
      <c r="A177" s="37"/>
      <c r="B177" s="37"/>
      <c r="C177" s="37"/>
      <c r="D177" s="1"/>
      <c r="E177" s="1"/>
      <c r="F177" s="37"/>
      <c r="G177" s="37"/>
      <c r="H177" s="1"/>
      <c r="I177" s="33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 x14ac:dyDescent="0.2">
      <c r="A178" s="37"/>
      <c r="B178" s="37"/>
      <c r="C178" s="37"/>
      <c r="D178" s="1"/>
      <c r="E178" s="1"/>
      <c r="F178" s="37"/>
      <c r="G178" s="37"/>
      <c r="H178" s="1"/>
      <c r="I178" s="33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 x14ac:dyDescent="0.2">
      <c r="A179" s="37"/>
      <c r="B179" s="37"/>
      <c r="C179" s="37"/>
      <c r="D179" s="1"/>
      <c r="E179" s="1"/>
      <c r="F179" s="37"/>
      <c r="G179" s="37"/>
      <c r="H179" s="1"/>
      <c r="I179" s="33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 x14ac:dyDescent="0.2">
      <c r="A180" s="37"/>
      <c r="B180" s="37"/>
      <c r="C180" s="37"/>
      <c r="D180" s="1"/>
      <c r="E180" s="1"/>
      <c r="F180" s="37"/>
      <c r="G180" s="37"/>
      <c r="H180" s="1"/>
      <c r="I180" s="33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 x14ac:dyDescent="0.2">
      <c r="A181" s="37"/>
      <c r="B181" s="37"/>
      <c r="C181" s="37"/>
      <c r="D181" s="1"/>
      <c r="E181" s="1"/>
      <c r="F181" s="37"/>
      <c r="G181" s="37"/>
      <c r="H181" s="1"/>
      <c r="I181" s="33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 x14ac:dyDescent="0.2">
      <c r="A182" s="37"/>
      <c r="B182" s="37"/>
      <c r="C182" s="37"/>
      <c r="D182" s="1"/>
      <c r="E182" s="1"/>
      <c r="F182" s="37"/>
      <c r="G182" s="37"/>
      <c r="H182" s="1"/>
      <c r="I182" s="33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 x14ac:dyDescent="0.2">
      <c r="A183" s="37"/>
      <c r="B183" s="37"/>
      <c r="C183" s="37"/>
      <c r="D183" s="1"/>
      <c r="E183" s="1"/>
      <c r="F183" s="37"/>
      <c r="G183" s="37"/>
      <c r="H183" s="1"/>
      <c r="I183" s="33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 x14ac:dyDescent="0.2">
      <c r="A184" s="37"/>
      <c r="B184" s="37"/>
      <c r="C184" s="37"/>
      <c r="D184" s="1"/>
      <c r="E184" s="1"/>
      <c r="F184" s="37"/>
      <c r="G184" s="37"/>
      <c r="H184" s="1"/>
      <c r="I184" s="33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 x14ac:dyDescent="0.2">
      <c r="A185" s="37"/>
      <c r="B185" s="37"/>
      <c r="C185" s="37"/>
      <c r="D185" s="1"/>
      <c r="E185" s="1"/>
      <c r="F185" s="37"/>
      <c r="G185" s="37"/>
      <c r="H185" s="1"/>
      <c r="I185" s="33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 x14ac:dyDescent="0.2">
      <c r="A186" s="37"/>
      <c r="B186" s="37"/>
      <c r="C186" s="37"/>
      <c r="D186" s="1"/>
      <c r="E186" s="1"/>
      <c r="F186" s="37"/>
      <c r="G186" s="37"/>
      <c r="H186" s="1"/>
      <c r="I186" s="33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 x14ac:dyDescent="0.2">
      <c r="A187" s="37"/>
      <c r="B187" s="37"/>
      <c r="C187" s="37"/>
      <c r="D187" s="1"/>
      <c r="E187" s="1"/>
      <c r="F187" s="37"/>
      <c r="G187" s="37"/>
      <c r="H187" s="1"/>
      <c r="I187" s="33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 x14ac:dyDescent="0.2">
      <c r="A188" s="37"/>
      <c r="B188" s="37"/>
      <c r="C188" s="37"/>
      <c r="D188" s="1"/>
      <c r="E188" s="1"/>
      <c r="F188" s="37"/>
      <c r="G188" s="37"/>
      <c r="H188" s="1"/>
      <c r="I188" s="33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 x14ac:dyDescent="0.2">
      <c r="A189" s="37"/>
      <c r="B189" s="37"/>
      <c r="C189" s="37"/>
      <c r="D189" s="1"/>
      <c r="E189" s="1"/>
      <c r="F189" s="37"/>
      <c r="G189" s="37"/>
      <c r="H189" s="1"/>
      <c r="I189" s="33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 x14ac:dyDescent="0.2">
      <c r="A190" s="37"/>
      <c r="B190" s="37"/>
      <c r="C190" s="37"/>
      <c r="D190" s="1"/>
      <c r="E190" s="1"/>
      <c r="F190" s="37"/>
      <c r="G190" s="37"/>
      <c r="H190" s="1"/>
      <c r="I190" s="33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 x14ac:dyDescent="0.2">
      <c r="A191" s="37"/>
      <c r="B191" s="37"/>
      <c r="C191" s="37"/>
      <c r="D191" s="1"/>
      <c r="E191" s="1"/>
      <c r="F191" s="37"/>
      <c r="G191" s="37"/>
      <c r="H191" s="1"/>
      <c r="I191" s="33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 x14ac:dyDescent="0.2">
      <c r="A192" s="37"/>
      <c r="B192" s="37"/>
      <c r="C192" s="37"/>
      <c r="D192" s="1"/>
      <c r="E192" s="1"/>
      <c r="F192" s="37"/>
      <c r="G192" s="37"/>
      <c r="H192" s="1"/>
      <c r="I192" s="33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 x14ac:dyDescent="0.2">
      <c r="A193" s="37"/>
      <c r="B193" s="37"/>
      <c r="C193" s="37"/>
      <c r="D193" s="1"/>
      <c r="E193" s="1"/>
      <c r="F193" s="37"/>
      <c r="G193" s="37"/>
      <c r="H193" s="1"/>
      <c r="I193" s="33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 x14ac:dyDescent="0.2">
      <c r="A194" s="37"/>
      <c r="B194" s="37"/>
      <c r="C194" s="37"/>
      <c r="D194" s="1"/>
      <c r="E194" s="1"/>
      <c r="F194" s="37"/>
      <c r="G194" s="37"/>
      <c r="H194" s="1"/>
      <c r="I194" s="33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 x14ac:dyDescent="0.2">
      <c r="A195" s="37"/>
      <c r="B195" s="37"/>
      <c r="C195" s="37"/>
      <c r="D195" s="1"/>
      <c r="E195" s="1"/>
      <c r="F195" s="37"/>
      <c r="G195" s="37"/>
      <c r="H195" s="1"/>
      <c r="I195" s="33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 x14ac:dyDescent="0.2">
      <c r="A196" s="37"/>
      <c r="B196" s="37"/>
      <c r="C196" s="37"/>
      <c r="D196" s="1"/>
      <c r="E196" s="1"/>
      <c r="F196" s="37"/>
      <c r="G196" s="37"/>
      <c r="H196" s="1"/>
      <c r="I196" s="33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 x14ac:dyDescent="0.2">
      <c r="A197" s="37"/>
      <c r="B197" s="37"/>
      <c r="C197" s="37"/>
      <c r="D197" s="1"/>
      <c r="E197" s="1"/>
      <c r="F197" s="37"/>
      <c r="G197" s="37"/>
      <c r="H197" s="1"/>
      <c r="I197" s="33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 x14ac:dyDescent="0.2">
      <c r="A198" s="37"/>
      <c r="B198" s="37"/>
      <c r="C198" s="37"/>
      <c r="D198" s="1"/>
      <c r="E198" s="1"/>
      <c r="F198" s="37"/>
      <c r="G198" s="37"/>
      <c r="H198" s="1"/>
      <c r="I198" s="33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 x14ac:dyDescent="0.2">
      <c r="A199" s="37"/>
      <c r="B199" s="37"/>
      <c r="C199" s="37"/>
      <c r="D199" s="1"/>
      <c r="E199" s="1"/>
      <c r="F199" s="37"/>
      <c r="G199" s="37"/>
      <c r="H199" s="1"/>
      <c r="I199" s="33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 x14ac:dyDescent="0.2">
      <c r="A200" s="37"/>
      <c r="B200" s="37"/>
      <c r="C200" s="37"/>
      <c r="D200" s="1"/>
      <c r="E200" s="1"/>
      <c r="F200" s="37"/>
      <c r="G200" s="37"/>
      <c r="H200" s="1"/>
      <c r="I200" s="33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 x14ac:dyDescent="0.2">
      <c r="A201" s="37"/>
      <c r="B201" s="37"/>
      <c r="C201" s="37"/>
      <c r="D201" s="1"/>
      <c r="E201" s="1"/>
      <c r="F201" s="37"/>
      <c r="G201" s="37"/>
      <c r="H201" s="1"/>
      <c r="I201" s="33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 x14ac:dyDescent="0.2">
      <c r="A202" s="37"/>
      <c r="B202" s="37"/>
      <c r="C202" s="37"/>
      <c r="D202" s="1"/>
      <c r="E202" s="1"/>
      <c r="F202" s="37"/>
      <c r="G202" s="37"/>
      <c r="H202" s="1"/>
      <c r="I202" s="33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 x14ac:dyDescent="0.2">
      <c r="A203" s="37"/>
      <c r="B203" s="37"/>
      <c r="C203" s="37"/>
      <c r="D203" s="1"/>
      <c r="E203" s="1"/>
      <c r="F203" s="37"/>
      <c r="G203" s="37"/>
      <c r="H203" s="1"/>
      <c r="I203" s="33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 x14ac:dyDescent="0.2">
      <c r="A204" s="37"/>
      <c r="B204" s="37"/>
      <c r="C204" s="37"/>
      <c r="D204" s="1"/>
      <c r="E204" s="1"/>
      <c r="F204" s="37"/>
      <c r="G204" s="37"/>
      <c r="H204" s="1"/>
      <c r="I204" s="33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 x14ac:dyDescent="0.2">
      <c r="A205" s="37"/>
      <c r="B205" s="37"/>
      <c r="C205" s="37"/>
      <c r="D205" s="1"/>
      <c r="E205" s="1"/>
      <c r="F205" s="37"/>
      <c r="G205" s="37"/>
      <c r="H205" s="1"/>
      <c r="I205" s="33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 x14ac:dyDescent="0.2">
      <c r="A206" s="37"/>
      <c r="B206" s="37"/>
      <c r="C206" s="37"/>
      <c r="D206" s="1"/>
      <c r="E206" s="1"/>
      <c r="F206" s="37"/>
      <c r="G206" s="37"/>
      <c r="H206" s="1"/>
      <c r="I206" s="33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 x14ac:dyDescent="0.2">
      <c r="A207" s="37"/>
      <c r="B207" s="37"/>
      <c r="C207" s="37"/>
      <c r="D207" s="1"/>
      <c r="E207" s="1"/>
      <c r="F207" s="37"/>
      <c r="G207" s="37"/>
      <c r="H207" s="1"/>
      <c r="I207" s="33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 x14ac:dyDescent="0.2">
      <c r="A208" s="37"/>
      <c r="B208" s="37"/>
      <c r="C208" s="37"/>
      <c r="D208" s="1"/>
      <c r="E208" s="1"/>
      <c r="F208" s="37"/>
      <c r="G208" s="37"/>
      <c r="H208" s="1"/>
      <c r="I208" s="33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 x14ac:dyDescent="0.2">
      <c r="A209" s="37"/>
      <c r="B209" s="1"/>
      <c r="C209" s="37"/>
      <c r="D209" s="1"/>
      <c r="E209" s="1"/>
      <c r="F209" s="1"/>
      <c r="G209" s="1"/>
      <c r="H209" s="1"/>
      <c r="I209" s="33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 x14ac:dyDescent="0.2">
      <c r="A210" s="37"/>
      <c r="B210" s="1"/>
      <c r="C210" s="37"/>
      <c r="D210" s="1"/>
      <c r="E210" s="1"/>
      <c r="F210" s="1"/>
      <c r="G210" s="1"/>
      <c r="H210" s="1"/>
      <c r="I210" s="33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 x14ac:dyDescent="0.2">
      <c r="A211" s="1"/>
      <c r="B211" s="1"/>
      <c r="C211" s="37"/>
      <c r="D211" s="1"/>
      <c r="E211" s="1"/>
      <c r="F211" s="1"/>
      <c r="G211" s="1"/>
      <c r="H211" s="1"/>
      <c r="I211" s="33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 x14ac:dyDescent="0.2">
      <c r="A212" s="1"/>
      <c r="B212" s="1"/>
      <c r="C212" s="37"/>
      <c r="D212" s="1"/>
      <c r="E212" s="1"/>
      <c r="F212" s="1"/>
      <c r="G212" s="1"/>
      <c r="H212" s="1"/>
      <c r="I212" s="33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 x14ac:dyDescent="0.2">
      <c r="A213" s="1"/>
      <c r="B213" s="1"/>
      <c r="C213" s="37"/>
      <c r="D213" s="1"/>
      <c r="E213" s="1"/>
      <c r="F213" s="1"/>
      <c r="G213" s="1"/>
      <c r="H213" s="1"/>
      <c r="I213" s="33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 x14ac:dyDescent="0.2">
      <c r="A214" s="1"/>
      <c r="B214" s="1"/>
      <c r="C214" s="37"/>
      <c r="D214" s="1"/>
      <c r="E214" s="1"/>
      <c r="F214" s="1"/>
      <c r="G214" s="1"/>
      <c r="H214" s="1"/>
      <c r="I214" s="33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 x14ac:dyDescent="0.2">
      <c r="A215" s="1"/>
      <c r="B215" s="1"/>
      <c r="C215" s="37"/>
      <c r="D215" s="1"/>
      <c r="E215" s="1"/>
      <c r="F215" s="1"/>
      <c r="G215" s="1"/>
      <c r="H215" s="1"/>
      <c r="I215" s="33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 x14ac:dyDescent="0.2">
      <c r="A216" s="1"/>
      <c r="B216" s="1"/>
      <c r="C216" s="37"/>
      <c r="D216" s="1"/>
      <c r="E216" s="1"/>
      <c r="F216" s="1"/>
      <c r="G216" s="1"/>
      <c r="H216" s="1"/>
      <c r="I216" s="33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 x14ac:dyDescent="0.2">
      <c r="A217" s="1"/>
      <c r="B217" s="1"/>
      <c r="C217" s="37"/>
      <c r="D217" s="1"/>
      <c r="E217" s="1"/>
      <c r="F217" s="1"/>
      <c r="G217" s="1"/>
      <c r="H217" s="1"/>
      <c r="I217" s="33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 x14ac:dyDescent="0.2">
      <c r="A218" s="1"/>
      <c r="B218" s="1"/>
      <c r="C218" s="37"/>
      <c r="D218" s="1"/>
      <c r="E218" s="1"/>
      <c r="F218" s="1"/>
      <c r="G218" s="1"/>
      <c r="H218" s="1"/>
      <c r="I218" s="33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 x14ac:dyDescent="0.2">
      <c r="A219" s="1"/>
      <c r="B219" s="1"/>
      <c r="C219" s="37"/>
      <c r="D219" s="1"/>
      <c r="E219" s="1"/>
      <c r="F219" s="1"/>
      <c r="G219" s="1"/>
      <c r="H219" s="1"/>
      <c r="I219" s="33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 x14ac:dyDescent="0.2">
      <c r="A220" s="1"/>
      <c r="B220" s="1"/>
      <c r="C220" s="37"/>
      <c r="D220" s="1"/>
      <c r="E220" s="1"/>
      <c r="F220" s="1"/>
      <c r="G220" s="1"/>
      <c r="H220" s="1"/>
      <c r="I220" s="33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 x14ac:dyDescent="0.2">
      <c r="A221" s="1"/>
      <c r="B221" s="1"/>
      <c r="C221" s="37"/>
      <c r="D221" s="1"/>
      <c r="E221" s="1"/>
      <c r="F221" s="1"/>
      <c r="G221" s="1"/>
      <c r="H221" s="1"/>
      <c r="I221" s="33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 x14ac:dyDescent="0.2">
      <c r="A222" s="1"/>
      <c r="B222" s="1"/>
      <c r="C222" s="37"/>
      <c r="D222" s="1"/>
      <c r="E222" s="1"/>
      <c r="F222" s="1"/>
      <c r="G222" s="1"/>
      <c r="H222" s="1"/>
      <c r="I222" s="33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 x14ac:dyDescent="0.2">
      <c r="A223" s="1"/>
      <c r="B223" s="1"/>
      <c r="C223" s="37"/>
      <c r="D223" s="1"/>
      <c r="E223" s="1"/>
      <c r="F223" s="1"/>
      <c r="G223" s="1"/>
      <c r="H223" s="1"/>
      <c r="I223" s="33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 x14ac:dyDescent="0.2">
      <c r="A224" s="1"/>
      <c r="B224" s="1"/>
      <c r="C224" s="37"/>
      <c r="D224" s="1"/>
      <c r="E224" s="1"/>
      <c r="F224" s="1"/>
      <c r="G224" s="1"/>
      <c r="H224" s="1"/>
      <c r="I224" s="33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 x14ac:dyDescent="0.2">
      <c r="A225" s="1"/>
      <c r="B225" s="1"/>
      <c r="C225" s="37"/>
      <c r="D225" s="1"/>
      <c r="E225" s="1"/>
      <c r="F225" s="1"/>
      <c r="G225" s="1"/>
      <c r="H225" s="1"/>
      <c r="I225" s="33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 x14ac:dyDescent="0.2">
      <c r="A226" s="1"/>
      <c r="B226" s="1"/>
      <c r="C226" s="37"/>
      <c r="D226" s="1"/>
      <c r="E226" s="1"/>
      <c r="F226" s="1"/>
      <c r="G226" s="1"/>
      <c r="H226" s="1"/>
      <c r="I226" s="33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 x14ac:dyDescent="0.2">
      <c r="A227" s="1"/>
      <c r="B227" s="1"/>
      <c r="C227" s="37"/>
      <c r="D227" s="1"/>
      <c r="E227" s="1"/>
      <c r="F227" s="1"/>
      <c r="G227" s="1"/>
      <c r="H227" s="1"/>
      <c r="I227" s="33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 x14ac:dyDescent="0.2">
      <c r="A228" s="1"/>
      <c r="B228" s="1"/>
      <c r="C228" s="37"/>
      <c r="D228" s="1"/>
      <c r="E228" s="1"/>
      <c r="F228" s="1"/>
      <c r="G228" s="1"/>
      <c r="H228" s="1"/>
      <c r="I228" s="33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 x14ac:dyDescent="0.2">
      <c r="A229" s="1"/>
      <c r="B229" s="1"/>
      <c r="C229" s="37"/>
      <c r="D229" s="1"/>
      <c r="E229" s="1"/>
      <c r="F229" s="1"/>
      <c r="G229" s="1"/>
      <c r="H229" s="1"/>
      <c r="I229" s="33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 x14ac:dyDescent="0.2">
      <c r="A230" s="1"/>
      <c r="B230" s="1"/>
      <c r="C230" s="37"/>
      <c r="D230" s="1"/>
      <c r="E230" s="1"/>
      <c r="F230" s="1"/>
      <c r="G230" s="1"/>
      <c r="H230" s="1"/>
      <c r="I230" s="33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 x14ac:dyDescent="0.2">
      <c r="A231" s="1"/>
      <c r="B231" s="1"/>
      <c r="C231" s="37"/>
      <c r="D231" s="1"/>
      <c r="E231" s="1"/>
      <c r="F231" s="1"/>
      <c r="G231" s="1"/>
      <c r="H231" s="1"/>
      <c r="I231" s="33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 x14ac:dyDescent="0.2">
      <c r="A232" s="1"/>
      <c r="B232" s="1"/>
      <c r="C232" s="37"/>
      <c r="D232" s="1"/>
      <c r="E232" s="1"/>
      <c r="F232" s="1"/>
      <c r="G232" s="1"/>
      <c r="H232" s="1"/>
      <c r="I232" s="33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 x14ac:dyDescent="0.2">
      <c r="A233" s="1"/>
      <c r="B233" s="1"/>
      <c r="C233" s="37"/>
      <c r="D233" s="1"/>
      <c r="E233" s="1"/>
      <c r="F233" s="1"/>
      <c r="G233" s="1"/>
      <c r="H233" s="1"/>
      <c r="I233" s="33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 x14ac:dyDescent="0.2">
      <c r="A234" s="1"/>
      <c r="B234" s="1"/>
      <c r="C234" s="37"/>
      <c r="D234" s="1"/>
      <c r="E234" s="1"/>
      <c r="F234" s="1"/>
      <c r="G234" s="1"/>
      <c r="H234" s="1"/>
      <c r="I234" s="33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 x14ac:dyDescent="0.2">
      <c r="A235" s="1"/>
      <c r="B235" s="1"/>
      <c r="C235" s="37"/>
      <c r="D235" s="1"/>
      <c r="E235" s="1"/>
      <c r="F235" s="1"/>
      <c r="G235" s="1"/>
      <c r="H235" s="1"/>
      <c r="I235" s="33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 x14ac:dyDescent="0.2">
      <c r="A236" s="1"/>
      <c r="B236" s="1"/>
      <c r="C236" s="37"/>
      <c r="D236" s="1"/>
      <c r="E236" s="1"/>
      <c r="F236" s="1"/>
      <c r="G236" s="1"/>
      <c r="H236" s="1"/>
      <c r="I236" s="33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 x14ac:dyDescent="0.2">
      <c r="A237" s="1"/>
      <c r="B237" s="1"/>
      <c r="C237" s="37"/>
      <c r="D237" s="1"/>
      <c r="E237" s="1"/>
      <c r="F237" s="1"/>
      <c r="G237" s="1"/>
      <c r="H237" s="1"/>
      <c r="I237" s="33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 x14ac:dyDescent="0.2">
      <c r="A238" s="1"/>
      <c r="B238" s="1"/>
      <c r="C238" s="37"/>
      <c r="D238" s="1"/>
      <c r="E238" s="1"/>
      <c r="F238" s="1"/>
      <c r="G238" s="1"/>
      <c r="H238" s="1"/>
      <c r="I238" s="33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 x14ac:dyDescent="0.2">
      <c r="A239" s="1"/>
      <c r="B239" s="1"/>
      <c r="C239" s="37"/>
      <c r="D239" s="1"/>
      <c r="E239" s="1"/>
      <c r="F239" s="1"/>
      <c r="G239" s="1"/>
      <c r="H239" s="1"/>
      <c r="I239" s="33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 x14ac:dyDescent="0.2">
      <c r="A240" s="1"/>
      <c r="B240" s="1"/>
      <c r="C240" s="37"/>
      <c r="D240" s="1"/>
      <c r="E240" s="1"/>
      <c r="F240" s="1"/>
      <c r="G240" s="1"/>
      <c r="H240" s="1"/>
      <c r="I240" s="33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 x14ac:dyDescent="0.2">
      <c r="A241" s="1"/>
      <c r="B241" s="1"/>
      <c r="C241" s="37"/>
      <c r="D241" s="1"/>
      <c r="E241" s="1"/>
      <c r="F241" s="1"/>
      <c r="G241" s="1"/>
      <c r="H241" s="1"/>
      <c r="I241" s="33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 x14ac:dyDescent="0.2">
      <c r="A242" s="1"/>
      <c r="B242" s="1"/>
      <c r="C242" s="37"/>
      <c r="D242" s="1"/>
      <c r="E242" s="1"/>
      <c r="F242" s="1"/>
      <c r="G242" s="1"/>
      <c r="H242" s="1"/>
      <c r="I242" s="33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 x14ac:dyDescent="0.2">
      <c r="A243" s="1"/>
      <c r="B243" s="1"/>
      <c r="C243" s="37"/>
      <c r="D243" s="1"/>
      <c r="E243" s="1"/>
      <c r="F243" s="1"/>
      <c r="G243" s="1"/>
      <c r="H243" s="1"/>
      <c r="I243" s="33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 x14ac:dyDescent="0.2">
      <c r="A244" s="1"/>
      <c r="B244" s="1"/>
      <c r="C244" s="37"/>
      <c r="D244" s="1"/>
      <c r="E244" s="1"/>
      <c r="F244" s="1"/>
      <c r="G244" s="1"/>
      <c r="H244" s="1"/>
      <c r="I244" s="33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 x14ac:dyDescent="0.2">
      <c r="A245" s="1"/>
      <c r="B245" s="1"/>
      <c r="C245" s="37"/>
      <c r="D245" s="1"/>
      <c r="E245" s="1"/>
      <c r="F245" s="1"/>
      <c r="G245" s="1"/>
      <c r="H245" s="1"/>
      <c r="I245" s="33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 x14ac:dyDescent="0.2">
      <c r="A246" s="1"/>
      <c r="B246" s="1"/>
      <c r="C246" s="37"/>
      <c r="D246" s="1"/>
      <c r="E246" s="1"/>
      <c r="F246" s="1"/>
      <c r="G246" s="1"/>
      <c r="H246" s="1"/>
      <c r="I246" s="33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 x14ac:dyDescent="0.2">
      <c r="A247" s="1"/>
      <c r="B247" s="1"/>
      <c r="C247" s="37"/>
      <c r="D247" s="1"/>
      <c r="E247" s="1"/>
      <c r="F247" s="1"/>
      <c r="G247" s="1"/>
      <c r="H247" s="1"/>
      <c r="I247" s="33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 x14ac:dyDescent="0.2">
      <c r="A248" s="1"/>
      <c r="B248" s="1"/>
      <c r="C248" s="37"/>
      <c r="D248" s="1"/>
      <c r="E248" s="1"/>
      <c r="F248" s="1"/>
      <c r="G248" s="1"/>
      <c r="H248" s="1"/>
      <c r="I248" s="33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 x14ac:dyDescent="0.2">
      <c r="A249" s="1"/>
      <c r="B249" s="1"/>
      <c r="C249" s="37"/>
      <c r="D249" s="1"/>
      <c r="E249" s="1"/>
      <c r="F249" s="1"/>
      <c r="G249" s="1"/>
      <c r="H249" s="1"/>
      <c r="I249" s="33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 x14ac:dyDescent="0.2">
      <c r="A250" s="1"/>
      <c r="B250" s="1"/>
      <c r="C250" s="37"/>
      <c r="D250" s="1"/>
      <c r="E250" s="1"/>
      <c r="F250" s="1"/>
      <c r="G250" s="1"/>
      <c r="H250" s="1"/>
      <c r="I250" s="33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 x14ac:dyDescent="0.2">
      <c r="A251" s="1"/>
      <c r="B251" s="1"/>
      <c r="C251" s="37"/>
      <c r="D251" s="1"/>
      <c r="E251" s="1"/>
      <c r="F251" s="1"/>
      <c r="G251" s="1"/>
      <c r="H251" s="1"/>
      <c r="I251" s="33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33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33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 x14ac:dyDescent="0.2">
      <c r="A254" s="1"/>
      <c r="B254" s="1"/>
      <c r="C254" s="1"/>
      <c r="D254" s="1"/>
      <c r="E254" s="1"/>
      <c r="F254" s="1"/>
      <c r="G254" s="1"/>
      <c r="H254" s="1"/>
      <c r="I254" s="33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 x14ac:dyDescent="0.2">
      <c r="A255" s="1"/>
      <c r="B255" s="1"/>
      <c r="C255" s="1"/>
      <c r="D255" s="1"/>
      <c r="E255" s="1"/>
      <c r="F255" s="1"/>
      <c r="G255" s="1"/>
      <c r="H255" s="1"/>
      <c r="I255" s="33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 x14ac:dyDescent="0.2">
      <c r="A256" s="1"/>
      <c r="B256" s="1"/>
      <c r="C256" s="1"/>
      <c r="D256" s="1"/>
      <c r="E256" s="1"/>
      <c r="F256" s="1"/>
      <c r="G256" s="1"/>
      <c r="H256" s="1"/>
      <c r="I256" s="33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 x14ac:dyDescent="0.2">
      <c r="A257" s="1"/>
      <c r="B257" s="1"/>
      <c r="C257" s="1"/>
      <c r="D257" s="1"/>
      <c r="E257" s="1"/>
      <c r="F257" s="1"/>
      <c r="G257" s="1"/>
      <c r="H257" s="1"/>
      <c r="I257" s="33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 x14ac:dyDescent="0.2">
      <c r="A258" s="1"/>
      <c r="B258" s="1"/>
      <c r="C258" s="1"/>
      <c r="D258" s="1"/>
      <c r="E258" s="1"/>
      <c r="F258" s="1"/>
      <c r="G258" s="1"/>
      <c r="H258" s="1"/>
      <c r="I258" s="33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 x14ac:dyDescent="0.2">
      <c r="A259" s="1"/>
      <c r="B259" s="1"/>
      <c r="C259" s="1"/>
      <c r="D259" s="1"/>
      <c r="E259" s="1"/>
      <c r="F259" s="1"/>
      <c r="G259" s="1"/>
      <c r="H259" s="1"/>
      <c r="I259" s="33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 x14ac:dyDescent="0.2">
      <c r="A260" s="1"/>
      <c r="B260" s="1"/>
      <c r="C260" s="1"/>
      <c r="D260" s="1"/>
      <c r="E260" s="1"/>
      <c r="F260" s="1"/>
      <c r="G260" s="1"/>
      <c r="H260" s="1"/>
      <c r="I260" s="33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 x14ac:dyDescent="0.2">
      <c r="A261" s="1"/>
      <c r="B261" s="1"/>
      <c r="C261" s="1"/>
      <c r="D261" s="1"/>
      <c r="E261" s="1"/>
      <c r="F261" s="1"/>
      <c r="G261" s="1"/>
      <c r="H261" s="1"/>
      <c r="I261" s="33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 x14ac:dyDescent="0.2">
      <c r="A262" s="1"/>
      <c r="B262" s="1"/>
      <c r="C262" s="1"/>
      <c r="D262" s="1"/>
      <c r="E262" s="1"/>
      <c r="F262" s="1"/>
      <c r="G262" s="1"/>
      <c r="H262" s="1"/>
      <c r="I262" s="33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 x14ac:dyDescent="0.2">
      <c r="A263" s="1"/>
      <c r="B263" s="1"/>
      <c r="C263" s="1"/>
      <c r="D263" s="1"/>
      <c r="E263" s="1"/>
      <c r="F263" s="1"/>
      <c r="G263" s="1"/>
      <c r="H263" s="1"/>
      <c r="I263" s="33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33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33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 x14ac:dyDescent="0.2">
      <c r="A266" s="1"/>
      <c r="B266" s="1"/>
      <c r="C266" s="1"/>
      <c r="D266" s="1"/>
      <c r="E266" s="1"/>
      <c r="F266" s="1"/>
      <c r="G266" s="1"/>
      <c r="H266" s="1"/>
      <c r="I266" s="33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 x14ac:dyDescent="0.2">
      <c r="A267" s="1"/>
      <c r="B267" s="1"/>
      <c r="C267" s="1"/>
      <c r="D267" s="1"/>
      <c r="E267" s="1"/>
      <c r="F267" s="1"/>
      <c r="G267" s="1"/>
      <c r="H267" s="1"/>
      <c r="I267" s="33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 x14ac:dyDescent="0.2">
      <c r="A268" s="1"/>
      <c r="B268" s="1"/>
      <c r="C268" s="1"/>
      <c r="D268" s="1"/>
      <c r="E268" s="1"/>
      <c r="F268" s="1"/>
      <c r="G268" s="1"/>
      <c r="H268" s="1"/>
      <c r="I268" s="33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 x14ac:dyDescent="0.2">
      <c r="A269" s="1"/>
      <c r="B269" s="1"/>
      <c r="C269" s="1"/>
      <c r="D269" s="1"/>
      <c r="E269" s="1"/>
      <c r="F269" s="1"/>
      <c r="G269" s="1"/>
      <c r="H269" s="1"/>
      <c r="I269" s="33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 x14ac:dyDescent="0.2">
      <c r="A270" s="1"/>
      <c r="B270" s="1"/>
      <c r="C270" s="1"/>
      <c r="D270" s="1"/>
      <c r="E270" s="1"/>
      <c r="F270" s="1"/>
      <c r="G270" s="1"/>
      <c r="H270" s="1"/>
      <c r="I270" s="33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 x14ac:dyDescent="0.2">
      <c r="A271" s="1"/>
      <c r="B271" s="1"/>
      <c r="C271" s="1"/>
      <c r="D271" s="1"/>
      <c r="E271" s="1"/>
      <c r="F271" s="1"/>
      <c r="G271" s="1"/>
      <c r="H271" s="1"/>
      <c r="I271" s="33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 x14ac:dyDescent="0.2">
      <c r="A272" s="1"/>
      <c r="B272" s="1"/>
      <c r="C272" s="1"/>
      <c r="D272" s="1"/>
      <c r="E272" s="1"/>
      <c r="F272" s="1"/>
      <c r="G272" s="1"/>
      <c r="H272" s="1"/>
      <c r="I272" s="33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 x14ac:dyDescent="0.2">
      <c r="A273" s="1"/>
      <c r="B273" s="1"/>
      <c r="C273" s="1"/>
      <c r="D273" s="1"/>
      <c r="E273" s="1"/>
      <c r="F273" s="1"/>
      <c r="G273" s="1"/>
      <c r="H273" s="1"/>
      <c r="I273" s="33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33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33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 x14ac:dyDescent="0.2">
      <c r="A276" s="1"/>
      <c r="B276" s="1"/>
      <c r="C276" s="1"/>
      <c r="D276" s="1"/>
      <c r="E276" s="1"/>
      <c r="F276" s="1"/>
      <c r="G276" s="1"/>
      <c r="H276" s="1"/>
      <c r="I276" s="33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 x14ac:dyDescent="0.2">
      <c r="A277" s="1"/>
      <c r="B277" s="1"/>
      <c r="C277" s="1"/>
      <c r="D277" s="1"/>
      <c r="E277" s="1"/>
      <c r="F277" s="1"/>
      <c r="G277" s="1"/>
      <c r="H277" s="1"/>
      <c r="I277" s="33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 x14ac:dyDescent="0.2">
      <c r="A278" s="1"/>
      <c r="B278" s="1"/>
      <c r="C278" s="1"/>
      <c r="D278" s="1"/>
      <c r="E278" s="1"/>
      <c r="F278" s="1"/>
      <c r="G278" s="1"/>
      <c r="H278" s="1"/>
      <c r="I278" s="33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 x14ac:dyDescent="0.2">
      <c r="A279" s="1"/>
      <c r="B279" s="1"/>
      <c r="C279" s="1"/>
      <c r="D279" s="1"/>
      <c r="E279" s="1"/>
      <c r="F279" s="1"/>
      <c r="G279" s="1"/>
      <c r="H279" s="1"/>
      <c r="I279" s="33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 x14ac:dyDescent="0.2">
      <c r="A280" s="1"/>
      <c r="B280" s="1"/>
      <c r="C280" s="1"/>
      <c r="D280" s="1"/>
      <c r="E280" s="1"/>
      <c r="F280" s="1"/>
      <c r="G280" s="1"/>
      <c r="H280" s="1"/>
      <c r="I280" s="33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 x14ac:dyDescent="0.2">
      <c r="A281" s="1"/>
      <c r="B281" s="1"/>
      <c r="C281" s="1"/>
      <c r="D281" s="1"/>
      <c r="E281" s="1"/>
      <c r="F281" s="1"/>
      <c r="G281" s="1"/>
      <c r="H281" s="1"/>
      <c r="I281" s="33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 x14ac:dyDescent="0.2">
      <c r="A282" s="1"/>
      <c r="B282" s="1"/>
      <c r="C282" s="1"/>
      <c r="D282" s="1"/>
      <c r="E282" s="1"/>
      <c r="F282" s="1"/>
      <c r="G282" s="1"/>
      <c r="H282" s="1"/>
      <c r="I282" s="33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 x14ac:dyDescent="0.2">
      <c r="A283" s="1"/>
      <c r="B283" s="1"/>
      <c r="C283" s="1"/>
      <c r="D283" s="1"/>
      <c r="E283" s="1"/>
      <c r="F283" s="1"/>
      <c r="G283" s="1"/>
      <c r="H283" s="1"/>
      <c r="I283" s="33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 x14ac:dyDescent="0.2">
      <c r="A284" s="1"/>
      <c r="B284" s="1"/>
      <c r="C284" s="1"/>
      <c r="D284" s="1"/>
      <c r="E284" s="1"/>
      <c r="F284" s="1"/>
      <c r="G284" s="1"/>
      <c r="H284" s="1"/>
      <c r="I284" s="33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 x14ac:dyDescent="0.2">
      <c r="A285" s="1"/>
      <c r="B285" s="1"/>
      <c r="C285" s="1"/>
      <c r="D285" s="1"/>
      <c r="E285" s="1"/>
      <c r="F285" s="1"/>
      <c r="G285" s="1"/>
      <c r="H285" s="1"/>
      <c r="I285" s="33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 x14ac:dyDescent="0.2">
      <c r="A286" s="1"/>
      <c r="B286" s="1"/>
      <c r="C286" s="1"/>
      <c r="D286" s="1"/>
      <c r="E286" s="1"/>
      <c r="F286" s="1"/>
      <c r="G286" s="1"/>
      <c r="H286" s="1"/>
      <c r="I286" s="33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 x14ac:dyDescent="0.2">
      <c r="A287" s="1"/>
      <c r="B287" s="1"/>
      <c r="C287" s="1"/>
      <c r="D287" s="1"/>
      <c r="E287" s="1"/>
      <c r="F287" s="1"/>
      <c r="G287" s="1"/>
      <c r="H287" s="1"/>
      <c r="I287" s="33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 x14ac:dyDescent="0.2">
      <c r="A288" s="1"/>
      <c r="B288" s="1"/>
      <c r="C288" s="1"/>
      <c r="D288" s="1"/>
      <c r="E288" s="1"/>
      <c r="F288" s="1"/>
      <c r="G288" s="1"/>
      <c r="H288" s="1"/>
      <c r="I288" s="33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 x14ac:dyDescent="0.2">
      <c r="A289" s="1"/>
      <c r="B289" s="1"/>
      <c r="C289" s="1"/>
      <c r="D289" s="1"/>
      <c r="E289" s="1"/>
      <c r="F289" s="1"/>
      <c r="G289" s="1"/>
      <c r="H289" s="1"/>
      <c r="I289" s="33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33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33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33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33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33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33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33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33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33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33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33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33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33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33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33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33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33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33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33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33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33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33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33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33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33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33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33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33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33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33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33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33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33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33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33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33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33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33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33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33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33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33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33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33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33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33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33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33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33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33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33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33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33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33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33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33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33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33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33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33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33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33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33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33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33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33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33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33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33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33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33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33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33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33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33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33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33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33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33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33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33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33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33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33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33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33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33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33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33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33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33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33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33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33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33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33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33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33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33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33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33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33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33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33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33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33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33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33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33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33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33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33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33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33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33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33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33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33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33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33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33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33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33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33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33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33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33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33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33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33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33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33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33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33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33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33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33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33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33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33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33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33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33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33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33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33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33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33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33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33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33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33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33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33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33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33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33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33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33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33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33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33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33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33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33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33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33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33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33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33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33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33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33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33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33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33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33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33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33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33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33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33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33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33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33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33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33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33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33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33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33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33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33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33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33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33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33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33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33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33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33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33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33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33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33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33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33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33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33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33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33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33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33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33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33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33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33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33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33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33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33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33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33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33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33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33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33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33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33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33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33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33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33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33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33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33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33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33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33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33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33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33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33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33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33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33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33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33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33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33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33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33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33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33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33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33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33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33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33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33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33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33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33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33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33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33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33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33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33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33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33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33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33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33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33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33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33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33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33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33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33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33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33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33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33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33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33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33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33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33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33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33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33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33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33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33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33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33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33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33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33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33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33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33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33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33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33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33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33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33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33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33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33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33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33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33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33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33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33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33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33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33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33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33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33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33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33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33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33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33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33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33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33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33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33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33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33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33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33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33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33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33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33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33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33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33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33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33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33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33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33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33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33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33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33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33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33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33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33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33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33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33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33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33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33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33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33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33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33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33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33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33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33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33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33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33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33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33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33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33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33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33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33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33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33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33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33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33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33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33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33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33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33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33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33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33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33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33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33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33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33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33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33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33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33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33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33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33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33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33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33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33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33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33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33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33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33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33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33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33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33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33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33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33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33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33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33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33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33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33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33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33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33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33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33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33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33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33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33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33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33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33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33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33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33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33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33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33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33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33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33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33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33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33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33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33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33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33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33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33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33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33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33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33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33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33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33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33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33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33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33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33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33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33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33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33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33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33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33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33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33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33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33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33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33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33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33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33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33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33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33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33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33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33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33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33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33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33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33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33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33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33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33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33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33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33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33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33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33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33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33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33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33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33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33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33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33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33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33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33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33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33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33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33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33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33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33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33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33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33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33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33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33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33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33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33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33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33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33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33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33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33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33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33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33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33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33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33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33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33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33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33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33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33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33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33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33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33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33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33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33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33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33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33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33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33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33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33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33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33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33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33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33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33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33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33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33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33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33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33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33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33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33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33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33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33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33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33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33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33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33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33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33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33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33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33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33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33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33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33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33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33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33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33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33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33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33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33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33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33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33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33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33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33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33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33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33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33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33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33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33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33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33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33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33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33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33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33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33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33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33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33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33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33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33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33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33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33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33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33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33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33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33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33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33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33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33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33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33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33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33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33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33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33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33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33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33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33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33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33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33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33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33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33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33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33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33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33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33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33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33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33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33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33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33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33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33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33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33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33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33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33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33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33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33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33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33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33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33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33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33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33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33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33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33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33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33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33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33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33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33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33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33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33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33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33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33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33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33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33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33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  <row r="1001" spans="1:24" ht="15.75" customHeight="1" x14ac:dyDescent="0.2">
      <c r="A1001" s="1"/>
      <c r="B1001" s="1"/>
      <c r="C1001" s="1"/>
      <c r="D1001" s="1"/>
      <c r="E1001" s="1"/>
      <c r="F1001" s="1"/>
      <c r="G1001" s="1"/>
      <c r="H1001" s="1"/>
      <c r="I1001" s="33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</row>
    <row r="1002" spans="1:24" ht="15.75" customHeight="1" x14ac:dyDescent="0.2">
      <c r="A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</row>
    <row r="1003" spans="1:24" ht="15.75" customHeight="1" x14ac:dyDescent="0.2">
      <c r="A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</row>
  </sheetData>
  <mergeCells count="4">
    <mergeCell ref="B2:B3"/>
    <mergeCell ref="B7:B9"/>
    <mergeCell ref="B10:B11"/>
    <mergeCell ref="B14:B15"/>
  </mergeCells>
  <conditionalFormatting sqref="G6:G7 G14 G10:G12">
    <cfRule type="colorScale" priority="84">
      <colorScale>
        <cfvo type="min"/>
        <cfvo type="max"/>
        <color rgb="FFD8D8D8"/>
        <color rgb="FF656565"/>
      </colorScale>
    </cfRule>
  </conditionalFormatting>
  <conditionalFormatting sqref="G6:G7 G14 G10:G12">
    <cfRule type="colorScale" priority="86">
      <colorScale>
        <cfvo type="min"/>
        <cfvo type="max"/>
        <color rgb="FFFFEF9C"/>
        <color rgb="FF63BE7B"/>
      </colorScale>
    </cfRule>
  </conditionalFormatting>
  <conditionalFormatting sqref="G6:G7 G14 G10:G12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:G7 G14 G10:G12">
    <cfRule type="colorScale" priority="92">
      <colorScale>
        <cfvo type="min"/>
        <cfvo type="max"/>
        <color rgb="FFD8D8D8"/>
        <color rgb="FF7F7F7F"/>
      </colorScale>
    </cfRule>
  </conditionalFormatting>
  <conditionalFormatting sqref="G6:G7 G14 G10:G12">
    <cfRule type="colorScale" priority="94">
      <colorScale>
        <cfvo type="min"/>
        <cfvo type="max"/>
        <color rgb="FFE6E6E5"/>
        <color rgb="FF757070"/>
      </colorScale>
    </cfRule>
  </conditionalFormatting>
  <conditionalFormatting sqref="I6:I11">
    <cfRule type="colorScale" priority="63">
      <colorScale>
        <cfvo type="min"/>
        <cfvo type="max"/>
        <color rgb="FFFFEF9C"/>
        <color rgb="FF63BE7B"/>
      </colorScale>
    </cfRule>
  </conditionalFormatting>
  <conditionalFormatting sqref="G8:G9">
    <cfRule type="colorScale" priority="58">
      <colorScale>
        <cfvo type="min"/>
        <cfvo type="max"/>
        <color rgb="FFD8D8D8"/>
        <color rgb="FF656565"/>
      </colorScale>
    </cfRule>
  </conditionalFormatting>
  <conditionalFormatting sqref="G8:G9">
    <cfRule type="colorScale" priority="59">
      <colorScale>
        <cfvo type="min"/>
        <cfvo type="max"/>
        <color rgb="FFFFEF9C"/>
        <color rgb="FF63BE7B"/>
      </colorScale>
    </cfRule>
  </conditionalFormatting>
  <conditionalFormatting sqref="G8:G9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8:G9">
    <cfRule type="colorScale" priority="61">
      <colorScale>
        <cfvo type="min"/>
        <cfvo type="max"/>
        <color rgb="FFD8D8D8"/>
        <color rgb="FF7F7F7F"/>
      </colorScale>
    </cfRule>
  </conditionalFormatting>
  <conditionalFormatting sqref="G8:G9">
    <cfRule type="colorScale" priority="62">
      <colorScale>
        <cfvo type="min"/>
        <cfvo type="max"/>
        <color rgb="FFE6E6E5"/>
        <color rgb="FF757070"/>
      </colorScale>
    </cfRule>
  </conditionalFormatting>
  <conditionalFormatting sqref="I14">
    <cfRule type="colorScale" priority="57">
      <colorScale>
        <cfvo type="num" val="0"/>
        <cfvo type="num" val="1"/>
        <color rgb="FFFFEF9C"/>
        <color rgb="FF63BE7B"/>
      </colorScale>
    </cfRule>
  </conditionalFormatting>
  <conditionalFormatting sqref="G13">
    <cfRule type="colorScale" priority="50">
      <colorScale>
        <cfvo type="min"/>
        <cfvo type="max"/>
        <color rgb="FFD8D8D8"/>
        <color rgb="FF656565"/>
      </colorScale>
    </cfRule>
  </conditionalFormatting>
  <conditionalFormatting sqref="G13">
    <cfRule type="colorScale" priority="51">
      <colorScale>
        <cfvo type="min"/>
        <cfvo type="max"/>
        <color rgb="FFFFEF9C"/>
        <color rgb="FF63BE7B"/>
      </colorScale>
    </cfRule>
  </conditionalFormatting>
  <conditionalFormatting sqref="G13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3">
    <cfRule type="colorScale" priority="53">
      <colorScale>
        <cfvo type="min"/>
        <cfvo type="max"/>
        <color rgb="FFD8D8D8"/>
        <color rgb="FF7F7F7F"/>
      </colorScale>
    </cfRule>
  </conditionalFormatting>
  <conditionalFormatting sqref="G13">
    <cfRule type="colorScale" priority="54">
      <colorScale>
        <cfvo type="min"/>
        <cfvo type="max"/>
        <color rgb="FFE6E6E5"/>
        <color rgb="FF757070"/>
      </colorScale>
    </cfRule>
  </conditionalFormatting>
  <conditionalFormatting sqref="I13">
    <cfRule type="colorScale" priority="49">
      <colorScale>
        <cfvo type="num" val="0"/>
        <cfvo type="num" val="1"/>
        <color rgb="FFFFEF9C"/>
        <color rgb="FF63BE7B"/>
      </colorScale>
    </cfRule>
  </conditionalFormatting>
  <conditionalFormatting sqref="G15">
    <cfRule type="colorScale" priority="44">
      <colorScale>
        <cfvo type="min"/>
        <cfvo type="max"/>
        <color rgb="FFD8D8D8"/>
        <color rgb="FF656565"/>
      </colorScale>
    </cfRule>
  </conditionalFormatting>
  <conditionalFormatting sqref="G15">
    <cfRule type="colorScale" priority="45">
      <colorScale>
        <cfvo type="min"/>
        <cfvo type="max"/>
        <color rgb="FFFFEF9C"/>
        <color rgb="FF63BE7B"/>
      </colorScale>
    </cfRule>
  </conditionalFormatting>
  <conditionalFormatting sqref="G15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5">
    <cfRule type="colorScale" priority="47">
      <colorScale>
        <cfvo type="min"/>
        <cfvo type="max"/>
        <color rgb="FFD8D8D8"/>
        <color rgb="FF7F7F7F"/>
      </colorScale>
    </cfRule>
  </conditionalFormatting>
  <conditionalFormatting sqref="G15">
    <cfRule type="colorScale" priority="48">
      <colorScale>
        <cfvo type="min"/>
        <cfvo type="max"/>
        <color rgb="FFE6E6E5"/>
        <color rgb="FF757070"/>
      </colorScale>
    </cfRule>
  </conditionalFormatting>
  <conditionalFormatting sqref="I15">
    <cfRule type="colorScale" priority="43">
      <colorScale>
        <cfvo type="num" val="0"/>
        <cfvo type="num" val="1"/>
        <color rgb="FFFFEF9C"/>
        <color rgb="FF63BE7B"/>
      </colorScale>
    </cfRule>
  </conditionalFormatting>
  <conditionalFormatting sqref="I12">
    <cfRule type="colorScale" priority="42">
      <colorScale>
        <cfvo type="num" val="0"/>
        <cfvo type="num" val="100"/>
        <color rgb="FFFFEF9C"/>
        <color rgb="FF63BE7B"/>
      </colorScale>
    </cfRule>
  </conditionalFormatting>
  <dataValidations count="3">
    <dataValidation allowBlank="1" showErrorMessage="1" sqref="D12" xr:uid="{00000000-0002-0000-0200-000000000000}"/>
    <dataValidation operator="greaterThan" allowBlank="1" showErrorMessage="1" sqref="D14" xr:uid="{00000000-0002-0000-0200-000001000000}"/>
    <dataValidation operator="greaterThan" allowBlank="1" showInputMessage="1" showErrorMessage="1" sqref="D15" xr:uid="{00000000-0002-0000-0200-000002000000}"/>
  </dataValidations>
  <pageMargins left="0.7" right="0.7" top="0.75" bottom="0.75" header="0" footer="0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00000000-0002-0000-0200-000003000000}">
          <x14:formula1>
            <xm:f>PARAMETRES!$E$6:$H$6</xm:f>
          </x14:formula1>
          <xm:sqref>D6</xm:sqref>
        </x14:dataValidation>
        <x14:dataValidation type="list" allowBlank="1" showErrorMessage="1" xr:uid="{00000000-0002-0000-0200-000004000000}">
          <x14:formula1>
            <xm:f>PARAMETRES!$E$15:$H$15</xm:f>
          </x14:formula1>
          <xm:sqref>D13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BE1002"/>
  <sheetViews>
    <sheetView showGridLines="0" topLeftCell="AA1" zoomScale="77" zoomScaleNormal="77" workbookViewId="0">
      <selection activeCell="AA2" sqref="AA2"/>
    </sheetView>
  </sheetViews>
  <sheetFormatPr baseColWidth="10" defaultColWidth="14.42578125" defaultRowHeight="15" customHeight="1" x14ac:dyDescent="0.2"/>
  <cols>
    <col min="2" max="2" width="2" customWidth="1"/>
    <col min="3" max="3" width="4" customWidth="1"/>
    <col min="4" max="4" width="34.5703125" customWidth="1"/>
    <col min="5" max="5" width="38.42578125" customWidth="1"/>
    <col min="6" max="6" width="40.5703125" customWidth="1"/>
    <col min="7" max="9" width="30.85546875" customWidth="1"/>
    <col min="10" max="10" width="3.140625" customWidth="1"/>
    <col min="11" max="11" width="2.42578125" customWidth="1"/>
    <col min="15" max="15" width="27.85546875" customWidth="1"/>
    <col min="16" max="16" width="33" customWidth="1"/>
    <col min="17" max="19" width="27.5703125" customWidth="1"/>
    <col min="22" max="22" width="13.85546875" customWidth="1"/>
    <col min="23" max="25" width="11.42578125" customWidth="1"/>
    <col min="27" max="27" width="27.140625" customWidth="1"/>
    <col min="28" max="29" width="5.42578125" customWidth="1"/>
    <col min="30" max="30" width="56.42578125" customWidth="1"/>
    <col min="31" max="31" width="20.85546875" customWidth="1"/>
    <col min="32" max="32" width="12" customWidth="1"/>
    <col min="33" max="33" width="54.5703125" customWidth="1"/>
    <col min="34" max="34" width="21.42578125" customWidth="1"/>
    <col min="37" max="37" width="31.140625" customWidth="1"/>
    <col min="42" max="42" width="22.42578125" customWidth="1"/>
    <col min="44" max="44" width="19.42578125" customWidth="1"/>
    <col min="47" max="47" width="29.140625" customWidth="1"/>
    <col min="53" max="53" width="33.85546875" customWidth="1"/>
    <col min="55" max="55" width="38.5703125" customWidth="1"/>
    <col min="57" max="57" width="17.42578125" customWidth="1"/>
  </cols>
  <sheetData>
    <row r="1" spans="1:57" ht="46.5" customHeight="1" x14ac:dyDescent="0.2">
      <c r="A1" s="44"/>
      <c r="B1" s="74"/>
      <c r="C1" s="495" t="s">
        <v>62</v>
      </c>
      <c r="D1" s="380"/>
      <c r="E1" s="380"/>
      <c r="F1" s="380"/>
      <c r="G1" s="380"/>
      <c r="H1" s="380"/>
      <c r="I1" s="380"/>
      <c r="J1" s="382"/>
      <c r="K1" s="74"/>
      <c r="L1" s="44"/>
      <c r="M1" s="44"/>
      <c r="N1" s="75" t="s">
        <v>63</v>
      </c>
      <c r="O1" s="76" t="s">
        <v>16</v>
      </c>
      <c r="P1" s="75" t="s">
        <v>64</v>
      </c>
      <c r="Q1" s="77" t="s">
        <v>65</v>
      </c>
      <c r="R1" s="77" t="s">
        <v>66</v>
      </c>
      <c r="S1" s="78" t="s">
        <v>37</v>
      </c>
      <c r="T1" s="44"/>
      <c r="U1" s="68"/>
      <c r="V1" s="67"/>
      <c r="W1" s="79" t="s">
        <v>67</v>
      </c>
      <c r="X1" s="44"/>
      <c r="Y1" s="79" t="s">
        <v>68</v>
      </c>
      <c r="Z1" s="44"/>
      <c r="AA1" s="126" t="s">
        <v>286</v>
      </c>
      <c r="AB1" s="44"/>
      <c r="AC1" s="44"/>
      <c r="AD1" s="126" t="s">
        <v>267</v>
      </c>
      <c r="AE1" s="126" t="s">
        <v>313</v>
      </c>
      <c r="AF1" s="44"/>
      <c r="AG1" s="126" t="s">
        <v>268</v>
      </c>
      <c r="AH1" s="126" t="s">
        <v>313</v>
      </c>
      <c r="AI1" s="68"/>
      <c r="AJ1" s="44"/>
      <c r="AK1" s="79" t="s">
        <v>69</v>
      </c>
      <c r="AL1" s="79" t="s">
        <v>70</v>
      </c>
      <c r="AM1" s="79" t="s">
        <v>71</v>
      </c>
      <c r="AN1" s="79" t="s">
        <v>72</v>
      </c>
      <c r="AO1" s="44"/>
      <c r="AP1" s="79" t="s">
        <v>278</v>
      </c>
      <c r="AQ1" s="68"/>
      <c r="AR1" s="79" t="s">
        <v>290</v>
      </c>
      <c r="AS1" s="88">
        <v>0.45</v>
      </c>
      <c r="AT1" s="68"/>
      <c r="AU1" s="351" t="s">
        <v>365</v>
      </c>
      <c r="AV1" s="352">
        <v>1.08</v>
      </c>
      <c r="AX1" s="126" t="s">
        <v>375</v>
      </c>
      <c r="AY1" s="277">
        <v>0.44</v>
      </c>
      <c r="BA1" s="361" t="s">
        <v>405</v>
      </c>
      <c r="BC1" s="360" t="s">
        <v>414</v>
      </c>
      <c r="BD1" s="360" t="s">
        <v>415</v>
      </c>
      <c r="BE1" s="360" t="s">
        <v>416</v>
      </c>
    </row>
    <row r="2" spans="1:57" ht="66" customHeight="1" x14ac:dyDescent="0.25">
      <c r="A2" s="80"/>
      <c r="B2" s="81"/>
      <c r="C2" s="80"/>
      <c r="D2" s="80"/>
      <c r="E2" s="80"/>
      <c r="F2" s="80"/>
      <c r="G2" s="80"/>
      <c r="H2" s="80"/>
      <c r="I2" s="80"/>
      <c r="J2" s="80"/>
      <c r="K2" s="81"/>
      <c r="L2" s="80"/>
      <c r="M2" s="80"/>
      <c r="N2" s="82"/>
      <c r="O2" s="83"/>
      <c r="P2" s="84"/>
      <c r="Q2" s="85" t="s">
        <v>73</v>
      </c>
      <c r="R2" s="86"/>
      <c r="S2" s="87"/>
      <c r="T2" s="80"/>
      <c r="U2" s="68"/>
      <c r="V2" s="67"/>
      <c r="W2" s="88" t="s">
        <v>74</v>
      </c>
      <c r="X2" s="80"/>
      <c r="Y2" s="88">
        <v>2017</v>
      </c>
      <c r="Z2" s="80"/>
      <c r="AA2" s="173">
        <v>0.8</v>
      </c>
      <c r="AB2" s="80"/>
      <c r="AC2" s="80"/>
      <c r="AD2" s="127" t="s">
        <v>75</v>
      </c>
      <c r="AE2" s="127">
        <v>0</v>
      </c>
      <c r="AF2" s="132"/>
      <c r="AG2" s="127" t="s">
        <v>75</v>
      </c>
      <c r="AH2" s="127">
        <v>0</v>
      </c>
      <c r="AI2" s="68"/>
      <c r="AJ2" s="80"/>
      <c r="AK2" s="88" t="s">
        <v>75</v>
      </c>
      <c r="AL2" s="89">
        <v>0</v>
      </c>
      <c r="AM2" s="89">
        <v>0</v>
      </c>
      <c r="AN2" s="90"/>
      <c r="AO2" s="80"/>
      <c r="AP2" s="88" t="s">
        <v>275</v>
      </c>
      <c r="AQ2" s="68"/>
      <c r="AR2" s="79" t="s">
        <v>341</v>
      </c>
      <c r="AS2" s="88">
        <v>0.7</v>
      </c>
      <c r="AT2" s="68"/>
      <c r="AU2" s="351" t="s">
        <v>366</v>
      </c>
      <c r="AV2" s="352">
        <v>11.8</v>
      </c>
      <c r="AX2" s="126" t="s">
        <v>376</v>
      </c>
      <c r="AY2" s="277">
        <v>0.46</v>
      </c>
      <c r="BA2" s="277" t="s">
        <v>406</v>
      </c>
      <c r="BB2" s="67"/>
      <c r="BC2" s="362" t="s">
        <v>418</v>
      </c>
      <c r="BD2" s="359">
        <v>0.44</v>
      </c>
      <c r="BE2" s="359">
        <v>0.46</v>
      </c>
    </row>
    <row r="3" spans="1:57" ht="57.75" customHeight="1" x14ac:dyDescent="0.25">
      <c r="A3" s="80"/>
      <c r="B3" s="81"/>
      <c r="C3" s="80"/>
      <c r="D3" s="91" t="s">
        <v>100</v>
      </c>
      <c r="E3" s="92"/>
      <c r="F3" s="80"/>
      <c r="G3" s="80"/>
      <c r="H3" s="80"/>
      <c r="I3" s="80"/>
      <c r="J3" s="80"/>
      <c r="K3" s="81"/>
      <c r="L3" s="80"/>
      <c r="M3" s="80"/>
      <c r="N3" s="88">
        <v>0</v>
      </c>
      <c r="O3" s="93" t="s">
        <v>101</v>
      </c>
      <c r="P3" s="88"/>
      <c r="Q3" s="94"/>
      <c r="R3" s="95"/>
      <c r="S3" s="96"/>
      <c r="T3" s="80"/>
      <c r="U3" s="68"/>
      <c r="V3" s="67"/>
      <c r="W3" s="88" t="s">
        <v>102</v>
      </c>
      <c r="X3" s="80"/>
      <c r="Y3" s="88">
        <v>2018</v>
      </c>
      <c r="Z3" s="80"/>
      <c r="AA3" s="80"/>
      <c r="AB3" s="80"/>
      <c r="AC3" s="80"/>
      <c r="AD3" s="127" t="s">
        <v>269</v>
      </c>
      <c r="AE3" s="127">
        <v>0.5</v>
      </c>
      <c r="AF3" s="132"/>
      <c r="AG3" s="127" t="s">
        <v>269</v>
      </c>
      <c r="AH3" s="127">
        <v>1</v>
      </c>
      <c r="AI3" s="68"/>
      <c r="AJ3" s="80"/>
      <c r="AK3" s="88" t="s">
        <v>103</v>
      </c>
      <c r="AL3" s="89">
        <v>18</v>
      </c>
      <c r="AM3" s="89">
        <v>0.47</v>
      </c>
      <c r="AN3" s="97" t="s">
        <v>104</v>
      </c>
      <c r="AO3" s="80"/>
      <c r="AP3" s="88" t="s">
        <v>276</v>
      </c>
      <c r="AQ3" s="68"/>
      <c r="AR3" s="79" t="s">
        <v>342</v>
      </c>
      <c r="AS3" s="88">
        <v>0.5</v>
      </c>
      <c r="AT3" s="68"/>
      <c r="BA3" s="277" t="s">
        <v>407</v>
      </c>
      <c r="BB3" s="67"/>
      <c r="BC3" s="363" t="s">
        <v>419</v>
      </c>
      <c r="BD3" s="359">
        <v>1</v>
      </c>
      <c r="BE3" s="359">
        <v>0.45</v>
      </c>
    </row>
    <row r="4" spans="1:57" ht="42.75" customHeight="1" x14ac:dyDescent="0.2">
      <c r="A4" s="80"/>
      <c r="B4" s="81"/>
      <c r="C4" s="80"/>
      <c r="D4" s="80"/>
      <c r="E4" s="80"/>
      <c r="F4" s="80"/>
      <c r="G4" s="80"/>
      <c r="H4" s="80"/>
      <c r="I4" s="80"/>
      <c r="J4" s="80"/>
      <c r="K4" s="81"/>
      <c r="L4" s="80"/>
      <c r="M4" s="80"/>
      <c r="N4" s="88" t="s">
        <v>105</v>
      </c>
      <c r="O4" s="93" t="s">
        <v>106</v>
      </c>
      <c r="P4" s="88" t="s">
        <v>99</v>
      </c>
      <c r="Q4" s="94">
        <v>11.5</v>
      </c>
      <c r="R4" s="98">
        <v>650</v>
      </c>
      <c r="S4" s="98">
        <v>650</v>
      </c>
      <c r="T4" s="80"/>
      <c r="U4" s="68"/>
      <c r="V4" s="67"/>
      <c r="W4" s="80"/>
      <c r="X4" s="80"/>
      <c r="Y4" s="88">
        <v>2019</v>
      </c>
      <c r="Z4" s="80"/>
      <c r="AA4" s="80"/>
      <c r="AB4" s="80"/>
      <c r="AC4" s="80"/>
      <c r="AD4" s="127" t="s">
        <v>270</v>
      </c>
      <c r="AE4" s="127">
        <v>2</v>
      </c>
      <c r="AF4" s="132"/>
      <c r="AG4" s="127" t="s">
        <v>270</v>
      </c>
      <c r="AH4" s="127">
        <v>1</v>
      </c>
      <c r="AI4" s="68"/>
      <c r="AJ4" s="80"/>
      <c r="AK4" s="88" t="s">
        <v>107</v>
      </c>
      <c r="AL4" s="89">
        <v>63</v>
      </c>
      <c r="AM4" s="89">
        <v>0.47</v>
      </c>
      <c r="AN4" s="97" t="s">
        <v>104</v>
      </c>
      <c r="AO4" s="80"/>
      <c r="AP4" s="88" t="s">
        <v>277</v>
      </c>
      <c r="AQ4" s="68"/>
      <c r="AR4" s="68"/>
      <c r="AS4" s="68"/>
      <c r="AT4" s="68"/>
      <c r="BA4" s="67"/>
      <c r="BB4" s="67"/>
      <c r="BC4" s="362" t="s">
        <v>417</v>
      </c>
      <c r="BD4" s="359">
        <v>1</v>
      </c>
      <c r="BE4" s="359">
        <v>0.45</v>
      </c>
    </row>
    <row r="5" spans="1:57" ht="34.5" customHeight="1" x14ac:dyDescent="0.2">
      <c r="A5" s="80"/>
      <c r="B5" s="81"/>
      <c r="C5" s="80"/>
      <c r="D5" s="99" t="s">
        <v>108</v>
      </c>
      <c r="E5" s="100" t="s">
        <v>109</v>
      </c>
      <c r="F5" s="100" t="s">
        <v>110</v>
      </c>
      <c r="G5" s="100" t="s">
        <v>111</v>
      </c>
      <c r="H5" s="100" t="s">
        <v>112</v>
      </c>
      <c r="I5" s="100" t="s">
        <v>113</v>
      </c>
      <c r="J5" s="80"/>
      <c r="K5" s="81"/>
      <c r="L5" s="80"/>
      <c r="M5" s="80"/>
      <c r="N5" s="88" t="s">
        <v>114</v>
      </c>
      <c r="O5" s="93" t="s">
        <v>115</v>
      </c>
      <c r="P5" s="88" t="s">
        <v>97</v>
      </c>
      <c r="Q5" s="94">
        <v>10.35</v>
      </c>
      <c r="R5" s="98">
        <v>650</v>
      </c>
      <c r="S5" s="98">
        <v>650</v>
      </c>
      <c r="T5" s="80"/>
      <c r="U5" s="68"/>
      <c r="V5" s="67"/>
      <c r="W5" s="80"/>
      <c r="X5" s="80"/>
      <c r="Y5" s="88">
        <v>2020</v>
      </c>
      <c r="Z5" s="80"/>
      <c r="AA5" s="80"/>
      <c r="AB5" s="80"/>
      <c r="AC5" s="80"/>
      <c r="AD5" s="127" t="s">
        <v>271</v>
      </c>
      <c r="AE5" s="127">
        <v>3</v>
      </c>
      <c r="AF5" s="132"/>
      <c r="AG5" s="127" t="s">
        <v>271</v>
      </c>
      <c r="AH5" s="127">
        <v>2</v>
      </c>
      <c r="AI5" s="68"/>
      <c r="AJ5" s="80"/>
      <c r="AK5" s="88" t="s">
        <v>116</v>
      </c>
      <c r="AL5" s="89">
        <v>49</v>
      </c>
      <c r="AM5" s="89">
        <v>0.47</v>
      </c>
      <c r="AN5" s="97" t="s">
        <v>104</v>
      </c>
      <c r="AO5" s="80"/>
      <c r="AP5" s="80"/>
      <c r="AQ5" s="68"/>
      <c r="AR5" s="68"/>
      <c r="AS5" s="68"/>
      <c r="AT5" s="68"/>
    </row>
    <row r="6" spans="1:57" ht="56.45" customHeight="1" x14ac:dyDescent="0.2">
      <c r="A6" s="80"/>
      <c r="B6" s="81"/>
      <c r="C6" s="80"/>
      <c r="D6" s="99" t="s">
        <v>324</v>
      </c>
      <c r="E6" s="101" t="s">
        <v>411</v>
      </c>
      <c r="F6" s="102"/>
      <c r="G6" s="102"/>
      <c r="H6" s="101" t="s">
        <v>412</v>
      </c>
      <c r="I6" s="103">
        <v>4</v>
      </c>
      <c r="J6" s="80"/>
      <c r="K6" s="81"/>
      <c r="L6" s="80"/>
      <c r="M6" s="80"/>
      <c r="N6" s="88" t="s">
        <v>117</v>
      </c>
      <c r="O6" s="93" t="s">
        <v>118</v>
      </c>
      <c r="P6" s="88" t="s">
        <v>78</v>
      </c>
      <c r="Q6" s="94">
        <v>11.35</v>
      </c>
      <c r="R6" s="98">
        <v>650</v>
      </c>
      <c r="S6" s="98">
        <v>650</v>
      </c>
      <c r="T6" s="80"/>
      <c r="U6" s="68"/>
      <c r="V6" s="67"/>
      <c r="W6" s="80"/>
      <c r="X6" s="80"/>
      <c r="Y6" s="88">
        <v>2021</v>
      </c>
      <c r="Z6" s="80"/>
      <c r="AA6" s="80"/>
      <c r="AB6" s="80"/>
      <c r="AC6" s="80"/>
      <c r="AD6" s="127" t="s">
        <v>272</v>
      </c>
      <c r="AE6" s="127">
        <v>6</v>
      </c>
      <c r="AF6" s="132"/>
      <c r="AG6" s="127" t="s">
        <v>272</v>
      </c>
      <c r="AH6" s="127">
        <v>6</v>
      </c>
      <c r="AI6" s="68"/>
      <c r="AJ6" s="80"/>
      <c r="AK6" s="88" t="s">
        <v>119</v>
      </c>
      <c r="AL6" s="89">
        <v>70</v>
      </c>
      <c r="AM6" s="89">
        <v>0.61</v>
      </c>
      <c r="AN6" s="97" t="s">
        <v>104</v>
      </c>
      <c r="AO6" s="80"/>
      <c r="AP6" s="80"/>
      <c r="AQ6" s="68"/>
      <c r="AR6" s="68"/>
      <c r="AS6" s="68"/>
      <c r="AT6" s="68"/>
    </row>
    <row r="7" spans="1:57" ht="42" customHeight="1" x14ac:dyDescent="0.2">
      <c r="A7" s="80"/>
      <c r="B7" s="81"/>
      <c r="C7" s="80"/>
      <c r="D7" s="99" t="s">
        <v>360</v>
      </c>
      <c r="E7" s="104">
        <v>0.9</v>
      </c>
      <c r="F7" s="102"/>
      <c r="G7" s="102"/>
      <c r="H7" s="108">
        <v>0.6</v>
      </c>
      <c r="I7" s="105">
        <v>20</v>
      </c>
      <c r="J7" s="80"/>
      <c r="K7" s="81"/>
      <c r="L7" s="80"/>
      <c r="M7" s="80"/>
      <c r="N7" s="88" t="s">
        <v>120</v>
      </c>
      <c r="O7" s="93" t="s">
        <v>121</v>
      </c>
      <c r="P7" s="88" t="s">
        <v>96</v>
      </c>
      <c r="Q7" s="94">
        <v>12.9</v>
      </c>
      <c r="R7" s="98">
        <v>650</v>
      </c>
      <c r="S7" s="98">
        <v>650</v>
      </c>
      <c r="T7" s="80"/>
      <c r="U7" s="68"/>
      <c r="V7" s="67"/>
      <c r="W7" s="80"/>
      <c r="X7" s="80"/>
      <c r="Y7" s="88">
        <v>2022</v>
      </c>
      <c r="Z7" s="80"/>
      <c r="AA7" s="80"/>
      <c r="AB7" s="80"/>
      <c r="AC7" s="80"/>
      <c r="AD7" s="127" t="s">
        <v>273</v>
      </c>
      <c r="AE7" s="127">
        <v>6</v>
      </c>
      <c r="AF7" s="132"/>
      <c r="AG7" s="127" t="s">
        <v>273</v>
      </c>
      <c r="AH7" s="127">
        <v>6</v>
      </c>
      <c r="AI7" s="68"/>
      <c r="AJ7" s="80"/>
      <c r="AK7" s="88" t="s">
        <v>122</v>
      </c>
      <c r="AL7" s="89">
        <v>12</v>
      </c>
      <c r="AM7" s="89">
        <v>0.47</v>
      </c>
      <c r="AN7" s="97" t="s">
        <v>104</v>
      </c>
      <c r="AO7" s="80"/>
      <c r="AP7" s="80"/>
      <c r="AQ7" s="68"/>
      <c r="AR7" s="68"/>
      <c r="AS7" s="68"/>
      <c r="AT7" s="68"/>
    </row>
    <row r="8" spans="1:57" ht="102" customHeight="1" x14ac:dyDescent="0.2">
      <c r="A8" s="80"/>
      <c r="B8" s="81"/>
      <c r="C8" s="80"/>
      <c r="D8" s="99" t="s">
        <v>361</v>
      </c>
      <c r="E8" s="205">
        <v>4</v>
      </c>
      <c r="F8" s="106"/>
      <c r="G8" s="106"/>
      <c r="H8" s="213">
        <v>8</v>
      </c>
      <c r="I8" s="496">
        <v>20</v>
      </c>
      <c r="J8" s="80"/>
      <c r="K8" s="81"/>
      <c r="L8" s="80"/>
      <c r="M8" s="80"/>
      <c r="N8" s="88" t="s">
        <v>123</v>
      </c>
      <c r="O8" s="93" t="s">
        <v>124</v>
      </c>
      <c r="P8" s="88" t="s">
        <v>96</v>
      </c>
      <c r="Q8" s="94">
        <v>10.7</v>
      </c>
      <c r="R8" s="98">
        <v>650</v>
      </c>
      <c r="S8" s="98">
        <v>650</v>
      </c>
      <c r="T8" s="80"/>
      <c r="U8" s="68"/>
      <c r="V8" s="67"/>
      <c r="W8" s="80"/>
      <c r="X8" s="80"/>
      <c r="Y8" s="88">
        <v>2023</v>
      </c>
      <c r="Z8" s="80"/>
      <c r="AA8" s="80"/>
      <c r="AB8" s="80"/>
      <c r="AC8" s="80"/>
      <c r="AD8" s="127" t="s">
        <v>274</v>
      </c>
      <c r="AE8" s="127">
        <v>6</v>
      </c>
      <c r="AF8" s="132"/>
      <c r="AG8" s="127" t="s">
        <v>274</v>
      </c>
      <c r="AH8" s="127">
        <v>6</v>
      </c>
      <c r="AI8" s="80"/>
      <c r="AJ8" s="80"/>
      <c r="AK8" s="88" t="s">
        <v>125</v>
      </c>
      <c r="AL8" s="89">
        <v>290</v>
      </c>
      <c r="AM8" s="89">
        <v>0.4</v>
      </c>
      <c r="AN8" s="97" t="s">
        <v>126</v>
      </c>
      <c r="AO8" s="80"/>
      <c r="AP8" s="80"/>
      <c r="AQ8" s="68"/>
      <c r="AR8" s="68"/>
      <c r="AS8" s="68"/>
      <c r="AT8" s="68"/>
    </row>
    <row r="9" spans="1:57" ht="90" customHeight="1" x14ac:dyDescent="0.2">
      <c r="A9" s="80"/>
      <c r="B9" s="81"/>
      <c r="C9" s="80"/>
      <c r="D9" s="99" t="s">
        <v>362</v>
      </c>
      <c r="E9" s="205">
        <v>4</v>
      </c>
      <c r="F9" s="106"/>
      <c r="G9" s="106"/>
      <c r="H9" s="213">
        <v>11</v>
      </c>
      <c r="I9" s="497"/>
      <c r="J9" s="80"/>
      <c r="K9" s="81"/>
      <c r="L9" s="80"/>
      <c r="M9" s="80"/>
      <c r="N9" s="88" t="s">
        <v>127</v>
      </c>
      <c r="O9" s="93" t="s">
        <v>128</v>
      </c>
      <c r="P9" s="88" t="s">
        <v>96</v>
      </c>
      <c r="Q9" s="94">
        <v>16.899999999999999</v>
      </c>
      <c r="R9" s="98">
        <v>650</v>
      </c>
      <c r="S9" s="98">
        <v>650</v>
      </c>
      <c r="T9" s="80"/>
      <c r="U9" s="68"/>
      <c r="V9" s="67"/>
      <c r="W9" s="80"/>
      <c r="X9" s="80"/>
      <c r="Y9" s="88">
        <v>2024</v>
      </c>
      <c r="Z9" s="80"/>
      <c r="AA9" s="80"/>
      <c r="AB9" s="80"/>
      <c r="AC9" s="80"/>
      <c r="AD9" s="127" t="s">
        <v>345</v>
      </c>
      <c r="AE9" s="127">
        <v>2</v>
      </c>
      <c r="AF9" s="132"/>
      <c r="AG9" s="127" t="s">
        <v>345</v>
      </c>
      <c r="AH9" s="127">
        <v>3</v>
      </c>
      <c r="AI9" s="80"/>
      <c r="AJ9" s="80"/>
      <c r="AK9" s="88" t="s">
        <v>129</v>
      </c>
      <c r="AL9" s="89">
        <v>183</v>
      </c>
      <c r="AM9" s="89">
        <v>0.77</v>
      </c>
      <c r="AN9" s="97" t="s">
        <v>104</v>
      </c>
      <c r="AO9" s="80"/>
      <c r="AP9" s="80"/>
      <c r="AQ9" s="68"/>
      <c r="AR9" s="68"/>
      <c r="AS9" s="68"/>
      <c r="AT9" s="68"/>
    </row>
    <row r="10" spans="1:57" ht="51.75" customHeight="1" x14ac:dyDescent="0.2">
      <c r="A10" s="80"/>
      <c r="B10" s="81"/>
      <c r="C10" s="80"/>
      <c r="D10" s="99" t="s">
        <v>325</v>
      </c>
      <c r="E10" s="229">
        <v>0.2</v>
      </c>
      <c r="F10" s="221" t="s">
        <v>320</v>
      </c>
      <c r="G10" s="221" t="s">
        <v>321</v>
      </c>
      <c r="H10" s="222" t="s">
        <v>322</v>
      </c>
      <c r="I10" s="101">
        <v>6</v>
      </c>
      <c r="J10" s="80"/>
      <c r="K10" s="81"/>
      <c r="L10" s="80"/>
      <c r="M10" s="80"/>
      <c r="N10" s="88" t="s">
        <v>130</v>
      </c>
      <c r="O10" s="93" t="s">
        <v>131</v>
      </c>
      <c r="P10" s="88" t="s">
        <v>99</v>
      </c>
      <c r="Q10" s="94">
        <v>13.9</v>
      </c>
      <c r="R10" s="98">
        <v>650</v>
      </c>
      <c r="S10" s="98">
        <v>650</v>
      </c>
      <c r="T10" s="80"/>
      <c r="U10" s="68"/>
      <c r="V10" s="67"/>
      <c r="W10" s="80"/>
      <c r="X10" s="80"/>
      <c r="Y10" s="88">
        <v>2025</v>
      </c>
      <c r="Z10" s="80"/>
      <c r="AA10" s="80"/>
      <c r="AB10" s="80"/>
      <c r="AC10" s="80"/>
      <c r="AD10" s="127" t="s">
        <v>346</v>
      </c>
      <c r="AE10" s="127">
        <v>3</v>
      </c>
      <c r="AF10" s="132"/>
      <c r="AG10" s="127" t="s">
        <v>354</v>
      </c>
      <c r="AH10" s="127">
        <v>4</v>
      </c>
      <c r="AI10" s="80"/>
      <c r="AJ10" s="80"/>
      <c r="AK10" s="88" t="s">
        <v>132</v>
      </c>
      <c r="AL10" s="89">
        <v>124</v>
      </c>
      <c r="AM10" s="89">
        <v>0.8</v>
      </c>
      <c r="AN10" s="97" t="s">
        <v>104</v>
      </c>
      <c r="AO10" s="80"/>
      <c r="AP10" s="80"/>
      <c r="AQ10" s="68"/>
      <c r="AR10" s="68"/>
      <c r="AS10" s="68"/>
      <c r="AT10" s="68"/>
    </row>
    <row r="11" spans="1:57" ht="60" customHeight="1" x14ac:dyDescent="0.2">
      <c r="A11" s="80"/>
      <c r="B11" s="81"/>
      <c r="C11" s="80"/>
      <c r="D11" s="99" t="s">
        <v>359</v>
      </c>
      <c r="E11" s="206">
        <v>6</v>
      </c>
      <c r="F11" s="101"/>
      <c r="G11" s="101"/>
      <c r="H11" s="212">
        <v>2</v>
      </c>
      <c r="I11" s="101">
        <v>14</v>
      </c>
      <c r="J11" s="80"/>
      <c r="K11" s="81"/>
      <c r="L11" s="80"/>
      <c r="M11" s="80"/>
      <c r="N11" s="88" t="s">
        <v>133</v>
      </c>
      <c r="O11" s="93" t="s">
        <v>134</v>
      </c>
      <c r="P11" s="88" t="s">
        <v>83</v>
      </c>
      <c r="Q11" s="94">
        <v>10</v>
      </c>
      <c r="R11" s="98">
        <v>650</v>
      </c>
      <c r="S11" s="98">
        <v>650</v>
      </c>
      <c r="T11" s="80"/>
      <c r="U11" s="68"/>
      <c r="V11" s="67"/>
      <c r="W11" s="80"/>
      <c r="X11" s="80"/>
      <c r="Y11" s="68"/>
      <c r="Z11" s="80"/>
      <c r="AA11" s="80"/>
      <c r="AB11" s="80"/>
      <c r="AC11" s="80"/>
      <c r="AD11" s="127" t="s">
        <v>347</v>
      </c>
      <c r="AE11" s="127">
        <v>6</v>
      </c>
      <c r="AF11" s="132"/>
      <c r="AG11" s="127" t="s">
        <v>351</v>
      </c>
      <c r="AH11" s="127">
        <v>5</v>
      </c>
      <c r="AI11" s="80"/>
      <c r="AJ11" s="80"/>
      <c r="AK11" s="88" t="s">
        <v>135</v>
      </c>
      <c r="AL11" s="89">
        <v>121</v>
      </c>
      <c r="AM11" s="89">
        <v>0.82</v>
      </c>
      <c r="AN11" s="97" t="s">
        <v>104</v>
      </c>
      <c r="AO11" s="80"/>
      <c r="AP11" s="80"/>
      <c r="AQ11" s="68"/>
      <c r="AR11" s="68"/>
      <c r="AS11" s="68"/>
      <c r="AT11" s="68"/>
    </row>
    <row r="12" spans="1:57" ht="72" customHeight="1" x14ac:dyDescent="0.2">
      <c r="A12" s="80"/>
      <c r="B12" s="81"/>
      <c r="C12" s="80"/>
      <c r="D12" s="99" t="s">
        <v>340</v>
      </c>
      <c r="E12" s="114">
        <v>1</v>
      </c>
      <c r="F12" s="101"/>
      <c r="G12" s="101"/>
      <c r="H12" s="114">
        <v>0</v>
      </c>
      <c r="I12" s="101">
        <v>4</v>
      </c>
      <c r="J12" s="80"/>
      <c r="K12" s="81"/>
      <c r="L12" s="80"/>
      <c r="M12" s="80"/>
      <c r="N12" s="88" t="s">
        <v>136</v>
      </c>
      <c r="O12" s="93" t="s">
        <v>137</v>
      </c>
      <c r="P12" s="88" t="s">
        <v>95</v>
      </c>
      <c r="Q12" s="94">
        <v>12.35</v>
      </c>
      <c r="R12" s="98">
        <v>650</v>
      </c>
      <c r="S12" s="98">
        <v>650</v>
      </c>
      <c r="T12" s="80"/>
      <c r="U12" s="68"/>
      <c r="V12" s="67"/>
      <c r="W12" s="80"/>
      <c r="X12" s="80"/>
      <c r="Y12" s="68"/>
      <c r="Z12" s="80"/>
      <c r="AA12" s="80"/>
      <c r="AB12" s="80"/>
      <c r="AC12" s="80"/>
      <c r="AD12" s="127" t="s">
        <v>353</v>
      </c>
      <c r="AE12" s="127">
        <v>4</v>
      </c>
      <c r="AF12" s="132"/>
      <c r="AG12" s="128"/>
      <c r="AH12" s="132"/>
      <c r="AI12" s="80"/>
      <c r="AJ12" s="80"/>
      <c r="AK12" s="88" t="s">
        <v>138</v>
      </c>
      <c r="AL12" s="89">
        <v>123</v>
      </c>
      <c r="AM12" s="89">
        <v>0.72</v>
      </c>
      <c r="AN12" s="97" t="s">
        <v>104</v>
      </c>
      <c r="AO12" s="80"/>
      <c r="AP12" s="80"/>
      <c r="AQ12" s="68"/>
      <c r="AR12" s="68"/>
      <c r="AS12" s="68"/>
      <c r="AT12" s="68"/>
    </row>
    <row r="13" spans="1:57" ht="72" customHeight="1" x14ac:dyDescent="0.2">
      <c r="A13" s="80"/>
      <c r="B13" s="81"/>
      <c r="C13" s="80"/>
      <c r="D13" s="368" t="s">
        <v>373</v>
      </c>
      <c r="E13" s="369" t="s">
        <v>364</v>
      </c>
      <c r="F13" s="370" t="s">
        <v>363</v>
      </c>
      <c r="G13" s="370" t="s">
        <v>358</v>
      </c>
      <c r="H13" s="371" t="s">
        <v>357</v>
      </c>
      <c r="I13" s="372">
        <v>4</v>
      </c>
      <c r="J13" s="80"/>
      <c r="K13" s="81"/>
      <c r="L13" s="80"/>
      <c r="M13" s="80"/>
      <c r="N13" s="88">
        <v>10</v>
      </c>
      <c r="O13" s="93" t="s">
        <v>139</v>
      </c>
      <c r="P13" s="88" t="s">
        <v>83</v>
      </c>
      <c r="Q13" s="94">
        <v>10.8</v>
      </c>
      <c r="R13" s="98">
        <v>650</v>
      </c>
      <c r="S13" s="98">
        <v>650</v>
      </c>
      <c r="T13" s="80"/>
      <c r="U13" s="68"/>
      <c r="V13" s="67"/>
      <c r="W13" s="80"/>
      <c r="X13" s="80"/>
      <c r="Y13" s="68"/>
      <c r="Z13" s="80"/>
      <c r="AA13" s="80"/>
      <c r="AB13" s="80"/>
      <c r="AC13" s="80"/>
      <c r="AD13" s="127" t="s">
        <v>352</v>
      </c>
      <c r="AE13" s="127">
        <v>11</v>
      </c>
      <c r="AF13" s="132"/>
      <c r="AG13" s="128"/>
      <c r="AH13" s="132"/>
      <c r="AI13" s="80"/>
      <c r="AJ13" s="80"/>
      <c r="AK13" s="88" t="s">
        <v>140</v>
      </c>
      <c r="AL13" s="89">
        <v>110</v>
      </c>
      <c r="AM13" s="89">
        <v>0.46</v>
      </c>
      <c r="AN13" s="97" t="s">
        <v>104</v>
      </c>
      <c r="AO13" s="80"/>
      <c r="AP13" s="80"/>
      <c r="AQ13" s="68"/>
      <c r="AR13" s="68"/>
      <c r="AS13" s="68"/>
      <c r="AT13" s="68"/>
    </row>
    <row r="14" spans="1:57" ht="75" customHeight="1" x14ac:dyDescent="0.2">
      <c r="A14" s="80"/>
      <c r="B14" s="81"/>
      <c r="D14" s="368" t="s">
        <v>374</v>
      </c>
      <c r="E14" s="369" t="s">
        <v>364</v>
      </c>
      <c r="F14" s="370" t="s">
        <v>363</v>
      </c>
      <c r="G14" s="370" t="s">
        <v>358</v>
      </c>
      <c r="H14" s="371" t="s">
        <v>357</v>
      </c>
      <c r="I14" s="372">
        <v>4</v>
      </c>
      <c r="K14" s="81"/>
      <c r="L14" s="80"/>
      <c r="M14" s="80"/>
      <c r="N14" s="88">
        <v>11</v>
      </c>
      <c r="O14" s="93" t="s">
        <v>141</v>
      </c>
      <c r="P14" s="88" t="s">
        <v>91</v>
      </c>
      <c r="Q14" s="94">
        <v>14.15</v>
      </c>
      <c r="R14" s="98">
        <v>650</v>
      </c>
      <c r="S14" s="98">
        <v>650</v>
      </c>
      <c r="T14" s="80"/>
      <c r="U14" s="68"/>
      <c r="V14" s="67"/>
      <c r="W14" s="80"/>
      <c r="X14" s="80"/>
      <c r="Y14" s="68"/>
      <c r="Z14" s="80"/>
      <c r="AA14" s="80"/>
      <c r="AB14" s="80"/>
      <c r="AC14" s="80"/>
      <c r="AD14" s="80"/>
      <c r="AE14" s="80"/>
      <c r="AF14" s="132"/>
      <c r="AG14" s="128"/>
      <c r="AH14" s="132"/>
      <c r="AI14" s="80"/>
      <c r="AJ14" s="80"/>
      <c r="AK14" s="88" t="s">
        <v>142</v>
      </c>
      <c r="AL14" s="89">
        <v>111</v>
      </c>
      <c r="AM14" s="89">
        <v>0.53</v>
      </c>
      <c r="AN14" s="97" t="s">
        <v>104</v>
      </c>
      <c r="AO14" s="80"/>
      <c r="AP14" s="80"/>
      <c r="AQ14" s="68"/>
      <c r="AR14" s="68"/>
      <c r="AS14" s="68"/>
      <c r="AT14" s="68"/>
    </row>
    <row r="15" spans="1:57" ht="102.6" customHeight="1" x14ac:dyDescent="0.2">
      <c r="A15" s="80"/>
      <c r="B15" s="81"/>
      <c r="C15" s="80"/>
      <c r="D15" s="263" t="s">
        <v>326</v>
      </c>
      <c r="E15" s="230" t="s">
        <v>427</v>
      </c>
      <c r="F15" s="230" t="s">
        <v>428</v>
      </c>
      <c r="G15" s="230" t="s">
        <v>323</v>
      </c>
      <c r="H15" s="230" t="s">
        <v>319</v>
      </c>
      <c r="I15" s="105">
        <v>8</v>
      </c>
      <c r="J15" s="80"/>
      <c r="K15" s="81"/>
      <c r="L15" s="80"/>
      <c r="M15" s="80"/>
      <c r="N15" s="88">
        <v>12</v>
      </c>
      <c r="O15" s="93" t="s">
        <v>143</v>
      </c>
      <c r="P15" s="88" t="s">
        <v>95</v>
      </c>
      <c r="Q15" s="94">
        <v>10.95</v>
      </c>
      <c r="R15" s="98">
        <v>650</v>
      </c>
      <c r="S15" s="98">
        <v>650</v>
      </c>
      <c r="T15" s="80"/>
      <c r="U15" s="68"/>
      <c r="V15" s="67"/>
      <c r="W15" s="80"/>
      <c r="X15" s="80"/>
      <c r="Y15" s="68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8" t="s">
        <v>144</v>
      </c>
      <c r="AL15" s="89">
        <v>35</v>
      </c>
      <c r="AM15" s="89">
        <v>0.63</v>
      </c>
      <c r="AN15" s="97" t="s">
        <v>104</v>
      </c>
      <c r="AO15" s="80"/>
      <c r="AP15" s="80"/>
      <c r="AQ15" s="68"/>
      <c r="AR15" s="68"/>
      <c r="AS15" s="68"/>
      <c r="AT15" s="68"/>
    </row>
    <row r="16" spans="1:57" ht="78" customHeight="1" x14ac:dyDescent="0.2">
      <c r="A16" s="68"/>
      <c r="B16" s="81"/>
      <c r="C16" s="80"/>
      <c r="D16" s="99" t="s">
        <v>348</v>
      </c>
      <c r="E16" s="328">
        <v>10</v>
      </c>
      <c r="F16" s="327"/>
      <c r="G16" s="327"/>
      <c r="H16" s="328">
        <v>5</v>
      </c>
      <c r="I16" s="105">
        <v>8</v>
      </c>
      <c r="J16" s="80"/>
      <c r="K16" s="81"/>
      <c r="L16" s="68"/>
      <c r="M16" s="68"/>
      <c r="N16" s="88">
        <v>13</v>
      </c>
      <c r="O16" s="93" t="s">
        <v>145</v>
      </c>
      <c r="P16" s="88" t="s">
        <v>96</v>
      </c>
      <c r="Q16" s="94">
        <v>15.5</v>
      </c>
      <c r="R16" s="98">
        <v>650</v>
      </c>
      <c r="S16" s="98">
        <v>650</v>
      </c>
      <c r="T16" s="68"/>
      <c r="U16" s="68"/>
      <c r="V16" s="67"/>
      <c r="W16" s="80"/>
      <c r="X16" s="80"/>
      <c r="Y16" s="68"/>
      <c r="Z16" s="1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8" t="s">
        <v>146</v>
      </c>
      <c r="AL16" s="89">
        <v>15</v>
      </c>
      <c r="AM16" s="89">
        <v>0.63</v>
      </c>
      <c r="AN16" s="97" t="s">
        <v>104</v>
      </c>
      <c r="AO16" s="68"/>
      <c r="AP16" s="68"/>
      <c r="AQ16" s="68"/>
      <c r="AR16" s="68"/>
      <c r="AS16" s="68"/>
      <c r="AT16" s="68"/>
    </row>
    <row r="17" spans="1:46" ht="78" customHeight="1" x14ac:dyDescent="0.2">
      <c r="A17" s="68"/>
      <c r="B17" s="81"/>
      <c r="C17" s="80"/>
      <c r="D17" s="99" t="s">
        <v>387</v>
      </c>
      <c r="E17" s="104" t="s">
        <v>424</v>
      </c>
      <c r="F17" s="107" t="s">
        <v>425</v>
      </c>
      <c r="G17" s="107" t="s">
        <v>426</v>
      </c>
      <c r="H17" s="230" t="s">
        <v>429</v>
      </c>
      <c r="I17" s="105">
        <v>8</v>
      </c>
      <c r="J17" s="80"/>
      <c r="K17" s="81"/>
      <c r="L17" s="68"/>
      <c r="M17" s="68"/>
      <c r="N17" s="88">
        <v>14</v>
      </c>
      <c r="O17" s="93" t="s">
        <v>147</v>
      </c>
      <c r="P17" s="88" t="s">
        <v>79</v>
      </c>
      <c r="Q17" s="94">
        <v>11.25</v>
      </c>
      <c r="R17" s="98">
        <v>650</v>
      </c>
      <c r="S17" s="98">
        <v>650</v>
      </c>
      <c r="T17" s="68"/>
      <c r="U17" s="68"/>
      <c r="V17" s="67"/>
      <c r="W17" s="80"/>
      <c r="X17" s="80"/>
      <c r="Y17" s="68"/>
      <c r="Z17" s="1"/>
      <c r="AA17" s="80"/>
      <c r="AB17" s="80"/>
      <c r="AC17" s="80"/>
      <c r="AD17" s="68"/>
      <c r="AE17" s="68"/>
      <c r="AF17" s="80"/>
      <c r="AG17" s="80"/>
      <c r="AH17" s="80"/>
      <c r="AI17" s="80"/>
      <c r="AJ17" s="80"/>
      <c r="AK17" s="88" t="s">
        <v>148</v>
      </c>
      <c r="AL17" s="89">
        <v>100</v>
      </c>
      <c r="AM17" s="89">
        <v>0.63</v>
      </c>
      <c r="AN17" s="97" t="s">
        <v>104</v>
      </c>
      <c r="AO17" s="68"/>
      <c r="AP17" s="68"/>
      <c r="AQ17" s="68"/>
      <c r="AR17" s="68"/>
      <c r="AS17" s="68"/>
      <c r="AT17" s="68"/>
    </row>
    <row r="18" spans="1:46" ht="60" customHeight="1" x14ac:dyDescent="0.2">
      <c r="A18" s="68"/>
      <c r="B18" s="109"/>
      <c r="C18" s="68"/>
      <c r="D18" s="99" t="s">
        <v>108</v>
      </c>
      <c r="E18" s="101" t="s">
        <v>109</v>
      </c>
      <c r="F18" s="101" t="s">
        <v>110</v>
      </c>
      <c r="G18" s="101" t="s">
        <v>111</v>
      </c>
      <c r="H18" s="101" t="s">
        <v>112</v>
      </c>
      <c r="I18" s="103">
        <f>SUM(I6:I17)</f>
        <v>100</v>
      </c>
      <c r="J18" s="68"/>
      <c r="K18" s="109"/>
      <c r="L18" s="68"/>
      <c r="M18" s="68"/>
      <c r="N18" s="88">
        <v>15</v>
      </c>
      <c r="O18" s="93" t="s">
        <v>149</v>
      </c>
      <c r="P18" s="88" t="s">
        <v>78</v>
      </c>
      <c r="Q18" s="94">
        <v>10.15</v>
      </c>
      <c r="R18" s="98">
        <v>650</v>
      </c>
      <c r="S18" s="98">
        <v>650</v>
      </c>
      <c r="T18" s="68"/>
      <c r="U18" s="68"/>
      <c r="V18" s="67"/>
      <c r="W18" s="68"/>
      <c r="X18" s="68"/>
      <c r="Y18" s="68"/>
      <c r="Z18" s="1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88" t="s">
        <v>150</v>
      </c>
      <c r="AL18" s="89">
        <v>100</v>
      </c>
      <c r="AM18" s="89">
        <v>0.63</v>
      </c>
      <c r="AN18" s="97" t="s">
        <v>104</v>
      </c>
      <c r="AO18" s="68"/>
      <c r="AP18" s="68"/>
      <c r="AQ18" s="68"/>
      <c r="AR18" s="68"/>
      <c r="AS18" s="68"/>
      <c r="AT18" s="68"/>
    </row>
    <row r="19" spans="1:46" ht="57" customHeight="1" x14ac:dyDescent="0.2">
      <c r="A19" s="68"/>
      <c r="B19" s="109"/>
      <c r="C19" s="68"/>
      <c r="D19" s="68"/>
      <c r="E19" s="68"/>
      <c r="F19" s="68"/>
      <c r="G19" s="68"/>
      <c r="H19" s="68"/>
      <c r="I19" s="68"/>
      <c r="J19" s="68"/>
      <c r="K19" s="109"/>
      <c r="L19" s="68"/>
      <c r="M19" s="68"/>
      <c r="N19" s="88">
        <v>16</v>
      </c>
      <c r="O19" s="93" t="s">
        <v>151</v>
      </c>
      <c r="P19" s="88" t="s">
        <v>98</v>
      </c>
      <c r="Q19" s="94">
        <v>13.3</v>
      </c>
      <c r="R19" s="98">
        <v>650</v>
      </c>
      <c r="S19" s="98">
        <v>650</v>
      </c>
      <c r="T19" s="68"/>
      <c r="U19" s="68"/>
      <c r="V19" s="67"/>
      <c r="W19" s="68"/>
      <c r="X19" s="68"/>
      <c r="Y19" s="68"/>
      <c r="Z19" s="1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88" t="s">
        <v>152</v>
      </c>
      <c r="AL19" s="89">
        <v>32</v>
      </c>
      <c r="AM19" s="89">
        <v>0.1</v>
      </c>
      <c r="AN19" s="97" t="s">
        <v>104</v>
      </c>
      <c r="AO19" s="68"/>
      <c r="AP19" s="68"/>
      <c r="AQ19" s="68"/>
      <c r="AR19" s="68"/>
      <c r="AS19" s="68"/>
      <c r="AT19" s="68"/>
    </row>
    <row r="20" spans="1:46" ht="30" customHeight="1" x14ac:dyDescent="0.2">
      <c r="A20" s="68"/>
      <c r="B20" s="109"/>
      <c r="C20" s="68"/>
      <c r="D20" s="68"/>
      <c r="E20" s="68"/>
      <c r="F20" s="68"/>
      <c r="G20" s="68"/>
      <c r="H20" s="68"/>
      <c r="I20" s="68"/>
      <c r="J20" s="68"/>
      <c r="K20" s="109"/>
      <c r="L20" s="68"/>
      <c r="M20" s="68"/>
      <c r="N20" s="88">
        <v>17</v>
      </c>
      <c r="O20" s="93" t="s">
        <v>154</v>
      </c>
      <c r="P20" s="88" t="s">
        <v>98</v>
      </c>
      <c r="Q20" s="94">
        <v>13.15</v>
      </c>
      <c r="R20" s="98">
        <v>650</v>
      </c>
      <c r="S20" s="98">
        <v>650</v>
      </c>
      <c r="T20" s="68"/>
      <c r="U20" s="68"/>
      <c r="V20" s="67"/>
      <c r="W20" s="68"/>
      <c r="X20" s="68"/>
      <c r="Y20" s="68"/>
      <c r="Z20" s="1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88" t="s">
        <v>155</v>
      </c>
      <c r="AL20" s="89">
        <v>211</v>
      </c>
      <c r="AM20" s="89">
        <v>0.16</v>
      </c>
      <c r="AN20" s="97" t="s">
        <v>104</v>
      </c>
      <c r="AO20" s="68"/>
      <c r="AP20" s="68"/>
      <c r="AQ20" s="68"/>
      <c r="AR20" s="68"/>
      <c r="AS20" s="68"/>
      <c r="AT20" s="68"/>
    </row>
    <row r="21" spans="1:46" ht="30" customHeight="1" x14ac:dyDescent="0.2">
      <c r="A21" s="68"/>
      <c r="B21" s="109"/>
      <c r="C21" s="68"/>
      <c r="D21" s="112" t="s">
        <v>153</v>
      </c>
      <c r="E21" s="113"/>
      <c r="F21" s="68"/>
      <c r="G21" s="68"/>
      <c r="H21" s="68"/>
      <c r="I21" s="68"/>
      <c r="J21" s="68"/>
      <c r="K21" s="109"/>
      <c r="L21" s="68"/>
      <c r="M21" s="68"/>
      <c r="N21" s="88">
        <v>18</v>
      </c>
      <c r="O21" s="93" t="s">
        <v>156</v>
      </c>
      <c r="P21" s="88" t="s">
        <v>82</v>
      </c>
      <c r="Q21" s="94">
        <v>11.75</v>
      </c>
      <c r="R21" s="98">
        <v>650</v>
      </c>
      <c r="S21" s="98">
        <v>650</v>
      </c>
      <c r="T21" s="68"/>
      <c r="U21" s="68"/>
      <c r="V21" s="67"/>
      <c r="W21" s="68"/>
      <c r="X21" s="68"/>
      <c r="Y21" s="68"/>
      <c r="Z21" s="1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88" t="s">
        <v>157</v>
      </c>
      <c r="AL21" s="89">
        <v>85</v>
      </c>
      <c r="AM21" s="89">
        <v>0.16</v>
      </c>
      <c r="AN21" s="97" t="s">
        <v>104</v>
      </c>
      <c r="AO21" s="68"/>
      <c r="AP21" s="68"/>
      <c r="AQ21" s="68"/>
      <c r="AR21" s="68"/>
      <c r="AS21" s="68"/>
      <c r="AT21" s="68"/>
    </row>
    <row r="22" spans="1:46" ht="30" customHeight="1" x14ac:dyDescent="0.2">
      <c r="A22" s="68"/>
      <c r="B22" s="109"/>
      <c r="C22" s="68"/>
      <c r="D22" s="101" t="s">
        <v>109</v>
      </c>
      <c r="E22" s="114">
        <v>1</v>
      </c>
      <c r="F22" s="68"/>
      <c r="G22" s="68"/>
      <c r="H22" s="68"/>
      <c r="I22" s="68"/>
      <c r="J22" s="68"/>
      <c r="K22" s="109"/>
      <c r="L22" s="68"/>
      <c r="M22" s="68"/>
      <c r="N22" s="88">
        <v>19</v>
      </c>
      <c r="O22" s="93" t="s">
        <v>158</v>
      </c>
      <c r="P22" s="88" t="s">
        <v>92</v>
      </c>
      <c r="Q22" s="94">
        <v>12.5</v>
      </c>
      <c r="R22" s="98">
        <v>650</v>
      </c>
      <c r="S22" s="98">
        <v>650</v>
      </c>
      <c r="T22" s="68"/>
      <c r="U22" s="68"/>
      <c r="V22" s="67"/>
      <c r="W22" s="68"/>
      <c r="X22" s="68"/>
      <c r="Y22" s="68"/>
      <c r="Z22" s="1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88" t="s">
        <v>159</v>
      </c>
      <c r="AL22" s="89">
        <v>216</v>
      </c>
      <c r="AM22" s="89">
        <v>0.41</v>
      </c>
      <c r="AN22" s="97" t="s">
        <v>104</v>
      </c>
      <c r="AO22" s="68"/>
      <c r="AP22" s="68"/>
      <c r="AQ22" s="68"/>
      <c r="AR22" s="68"/>
      <c r="AS22" s="68"/>
      <c r="AT22" s="68"/>
    </row>
    <row r="23" spans="1:46" ht="30" customHeight="1" x14ac:dyDescent="0.2">
      <c r="A23" s="68"/>
      <c r="B23" s="109"/>
      <c r="C23" s="68"/>
      <c r="D23" s="101" t="s">
        <v>110</v>
      </c>
      <c r="E23" s="114">
        <v>0.67</v>
      </c>
      <c r="F23" s="68"/>
      <c r="G23" s="68"/>
      <c r="H23" s="68"/>
      <c r="I23" s="68"/>
      <c r="J23" s="68"/>
      <c r="K23" s="109"/>
      <c r="L23" s="68"/>
      <c r="M23" s="68"/>
      <c r="N23" s="88" t="s">
        <v>160</v>
      </c>
      <c r="O23" s="93" t="s">
        <v>161</v>
      </c>
      <c r="P23" s="88" t="s">
        <v>84</v>
      </c>
      <c r="Q23" s="94">
        <v>15.45</v>
      </c>
      <c r="R23" s="98">
        <v>650</v>
      </c>
      <c r="S23" s="98">
        <v>650</v>
      </c>
      <c r="T23" s="68"/>
      <c r="U23" s="68"/>
      <c r="V23" s="67"/>
      <c r="W23" s="68"/>
      <c r="X23" s="68"/>
      <c r="Y23" s="68"/>
      <c r="Z23" s="1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88" t="s">
        <v>162</v>
      </c>
      <c r="AL23" s="89">
        <v>211</v>
      </c>
      <c r="AM23" s="89">
        <v>0.16</v>
      </c>
      <c r="AN23" s="97" t="s">
        <v>104</v>
      </c>
      <c r="AO23" s="68"/>
      <c r="AP23" s="68"/>
      <c r="AQ23" s="68"/>
      <c r="AR23" s="68"/>
      <c r="AS23" s="68"/>
      <c r="AT23" s="68"/>
    </row>
    <row r="24" spans="1:46" ht="30" customHeight="1" x14ac:dyDescent="0.2">
      <c r="A24" s="68"/>
      <c r="B24" s="109"/>
      <c r="C24" s="68"/>
      <c r="D24" s="101" t="s">
        <v>111</v>
      </c>
      <c r="E24" s="114">
        <v>0.33</v>
      </c>
      <c r="F24" s="68"/>
      <c r="G24" s="68"/>
      <c r="H24" s="68"/>
      <c r="I24" s="68"/>
      <c r="J24" s="68"/>
      <c r="K24" s="109"/>
      <c r="L24" s="68"/>
      <c r="M24" s="68"/>
      <c r="N24" s="88" t="s">
        <v>163</v>
      </c>
      <c r="O24" s="93" t="s">
        <v>164</v>
      </c>
      <c r="P24" s="88" t="s">
        <v>84</v>
      </c>
      <c r="Q24" s="94">
        <v>16.05</v>
      </c>
      <c r="R24" s="98">
        <v>650</v>
      </c>
      <c r="S24" s="98">
        <v>650</v>
      </c>
      <c r="T24" s="68"/>
      <c r="U24" s="68"/>
      <c r="V24" s="67"/>
      <c r="W24" s="68"/>
      <c r="X24" s="68"/>
      <c r="Y24" s="68"/>
      <c r="Z24" s="1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88" t="s">
        <v>165</v>
      </c>
      <c r="AL24" s="89">
        <v>80</v>
      </c>
      <c r="AM24" s="89">
        <v>0.67</v>
      </c>
      <c r="AN24" s="97" t="s">
        <v>104</v>
      </c>
      <c r="AO24" s="68"/>
      <c r="AP24" s="68"/>
      <c r="AQ24" s="68"/>
      <c r="AR24" s="68"/>
      <c r="AS24" s="68"/>
      <c r="AT24" s="68"/>
    </row>
    <row r="25" spans="1:46" ht="30" customHeight="1" x14ac:dyDescent="0.2">
      <c r="A25" s="68"/>
      <c r="B25" s="109"/>
      <c r="C25" s="68"/>
      <c r="D25" s="101" t="s">
        <v>112</v>
      </c>
      <c r="E25" s="114">
        <v>0</v>
      </c>
      <c r="F25" s="68"/>
      <c r="G25" s="68"/>
      <c r="H25" s="68"/>
      <c r="I25" s="68"/>
      <c r="J25" s="68"/>
      <c r="K25" s="109"/>
      <c r="L25" s="68"/>
      <c r="M25" s="68"/>
      <c r="N25" s="88">
        <v>21</v>
      </c>
      <c r="O25" s="93" t="s">
        <v>166</v>
      </c>
      <c r="P25" s="88" t="s">
        <v>80</v>
      </c>
      <c r="Q25" s="94">
        <v>10.95</v>
      </c>
      <c r="R25" s="98">
        <v>650</v>
      </c>
      <c r="S25" s="98">
        <v>650</v>
      </c>
      <c r="T25" s="68"/>
      <c r="U25" s="68"/>
      <c r="V25" s="67"/>
      <c r="W25" s="68"/>
      <c r="X25" s="68"/>
      <c r="Y25" s="68"/>
      <c r="Z25" s="1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88" t="s">
        <v>167</v>
      </c>
      <c r="AL25" s="89">
        <v>135</v>
      </c>
      <c r="AM25" s="89">
        <v>0.49</v>
      </c>
      <c r="AN25" s="97" t="s">
        <v>104</v>
      </c>
      <c r="AO25" s="68"/>
      <c r="AP25" s="68"/>
      <c r="AQ25" s="68"/>
      <c r="AR25" s="68"/>
      <c r="AS25" s="68"/>
      <c r="AT25" s="68"/>
    </row>
    <row r="26" spans="1:46" ht="30" customHeight="1" x14ac:dyDescent="0.2">
      <c r="A26" s="68"/>
      <c r="B26" s="109"/>
      <c r="C26" s="68"/>
      <c r="D26" s="68"/>
      <c r="E26" s="68"/>
      <c r="F26" s="68"/>
      <c r="G26" s="68"/>
      <c r="H26" s="68"/>
      <c r="I26" s="68"/>
      <c r="J26" s="68"/>
      <c r="K26" s="109"/>
      <c r="L26" s="68"/>
      <c r="M26" s="68"/>
      <c r="N26" s="88">
        <v>22</v>
      </c>
      <c r="O26" s="93" t="s">
        <v>168</v>
      </c>
      <c r="P26" s="88" t="s">
        <v>81</v>
      </c>
      <c r="Q26" s="94">
        <v>11</v>
      </c>
      <c r="R26" s="98">
        <v>650</v>
      </c>
      <c r="S26" s="98">
        <v>650</v>
      </c>
      <c r="T26" s="68"/>
      <c r="U26" s="68"/>
      <c r="V26" s="67"/>
      <c r="W26" s="68"/>
      <c r="X26" s="68"/>
      <c r="Y26" s="68"/>
      <c r="Z26" s="1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88" t="s">
        <v>169</v>
      </c>
      <c r="AL26" s="89">
        <v>223</v>
      </c>
      <c r="AM26" s="89">
        <v>0.46</v>
      </c>
      <c r="AN26" s="97" t="s">
        <v>104</v>
      </c>
      <c r="AO26" s="68"/>
      <c r="AP26" s="68"/>
      <c r="AQ26" s="68"/>
      <c r="AR26" s="68"/>
      <c r="AS26" s="68"/>
      <c r="AT26" s="68"/>
    </row>
    <row r="27" spans="1:46" ht="30" customHeight="1" x14ac:dyDescent="0.2">
      <c r="A27" s="68"/>
      <c r="B27" s="109"/>
      <c r="C27" s="68"/>
      <c r="D27" s="109"/>
      <c r="E27" s="109"/>
      <c r="F27" s="109"/>
      <c r="G27" s="109"/>
      <c r="H27" s="109"/>
      <c r="I27" s="109"/>
      <c r="J27" s="68"/>
      <c r="K27" s="109"/>
      <c r="L27" s="68"/>
      <c r="M27" s="68"/>
      <c r="N27" s="88">
        <v>23</v>
      </c>
      <c r="O27" s="93" t="s">
        <v>170</v>
      </c>
      <c r="P27" s="88" t="s">
        <v>92</v>
      </c>
      <c r="Q27" s="94">
        <v>11.45</v>
      </c>
      <c r="R27" s="98">
        <v>650</v>
      </c>
      <c r="S27" s="98">
        <v>650</v>
      </c>
      <c r="T27" s="68"/>
      <c r="U27" s="68"/>
      <c r="V27" s="67"/>
      <c r="W27" s="68"/>
      <c r="X27" s="68"/>
      <c r="Y27" s="68"/>
      <c r="Z27" s="1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88" t="s">
        <v>171</v>
      </c>
      <c r="AL27" s="89">
        <v>120</v>
      </c>
      <c r="AM27" s="89">
        <v>0.67</v>
      </c>
      <c r="AN27" s="97" t="s">
        <v>104</v>
      </c>
      <c r="AO27" s="68"/>
      <c r="AP27" s="68"/>
      <c r="AQ27" s="68"/>
      <c r="AR27" s="68"/>
      <c r="AS27" s="68"/>
      <c r="AT27" s="68"/>
    </row>
    <row r="28" spans="1:46" ht="30" customHeight="1" x14ac:dyDescent="0.2">
      <c r="A28" s="68"/>
      <c r="B28" s="109"/>
      <c r="C28" s="109"/>
      <c r="J28" s="109"/>
      <c r="K28" s="109"/>
      <c r="L28" s="68"/>
      <c r="M28" s="68"/>
      <c r="N28" s="88">
        <v>24</v>
      </c>
      <c r="O28" s="93" t="s">
        <v>172</v>
      </c>
      <c r="P28" s="88" t="s">
        <v>77</v>
      </c>
      <c r="Q28" s="94">
        <v>12.95</v>
      </c>
      <c r="R28" s="98">
        <v>650</v>
      </c>
      <c r="S28" s="98">
        <v>650</v>
      </c>
      <c r="T28" s="68"/>
      <c r="U28" s="68"/>
      <c r="V28" s="67"/>
      <c r="W28" s="68"/>
      <c r="X28" s="68"/>
      <c r="Y28" s="68"/>
      <c r="Z28" s="1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88" t="s">
        <v>173</v>
      </c>
      <c r="AL28" s="89">
        <v>145</v>
      </c>
      <c r="AM28" s="89">
        <v>0.61</v>
      </c>
      <c r="AN28" s="97" t="s">
        <v>104</v>
      </c>
      <c r="AO28" s="68"/>
      <c r="AP28" s="68"/>
      <c r="AQ28" s="68"/>
      <c r="AR28" s="68"/>
      <c r="AS28" s="68"/>
      <c r="AT28" s="68"/>
    </row>
    <row r="29" spans="1:46" ht="30" customHeight="1" x14ac:dyDescent="0.2">
      <c r="A29" s="68"/>
      <c r="D29" s="68"/>
      <c r="E29" s="68"/>
      <c r="F29" s="68"/>
      <c r="G29" s="68"/>
      <c r="H29" s="68"/>
      <c r="I29" s="68"/>
      <c r="L29" s="68"/>
      <c r="M29" s="68"/>
      <c r="N29" s="88">
        <v>25</v>
      </c>
      <c r="O29" s="93" t="s">
        <v>174</v>
      </c>
      <c r="P29" s="88" t="s">
        <v>85</v>
      </c>
      <c r="Q29" s="94">
        <v>10.95</v>
      </c>
      <c r="R29" s="98">
        <v>650</v>
      </c>
      <c r="S29" s="98">
        <v>650</v>
      </c>
      <c r="T29" s="68"/>
      <c r="U29" s="68"/>
      <c r="V29" s="67"/>
      <c r="W29" s="68"/>
      <c r="X29" s="68"/>
      <c r="Y29" s="68"/>
      <c r="Z29" s="1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88" t="s">
        <v>175</v>
      </c>
      <c r="AL29" s="89">
        <v>30</v>
      </c>
      <c r="AM29" s="89">
        <v>0.46</v>
      </c>
      <c r="AN29" s="97" t="s">
        <v>104</v>
      </c>
      <c r="AO29" s="68"/>
      <c r="AP29" s="68"/>
      <c r="AQ29" s="68"/>
      <c r="AR29" s="68"/>
      <c r="AS29" s="68"/>
      <c r="AT29" s="68"/>
    </row>
    <row r="30" spans="1:46" ht="30" customHeight="1" x14ac:dyDescent="0.2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88">
        <v>26</v>
      </c>
      <c r="O30" s="93" t="s">
        <v>176</v>
      </c>
      <c r="P30" s="88" t="s">
        <v>99</v>
      </c>
      <c r="Q30" s="94">
        <v>13.85</v>
      </c>
      <c r="R30" s="98">
        <v>650</v>
      </c>
      <c r="S30" s="98">
        <v>650</v>
      </c>
      <c r="T30" s="68"/>
      <c r="U30" s="68"/>
      <c r="V30" s="67"/>
      <c r="W30" s="68"/>
      <c r="X30" s="68"/>
      <c r="Y30" s="68"/>
      <c r="Z30" s="1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88" t="s">
        <v>177</v>
      </c>
      <c r="AL30" s="89">
        <v>21</v>
      </c>
      <c r="AM30" s="89">
        <v>0.51</v>
      </c>
      <c r="AN30" s="97" t="s">
        <v>104</v>
      </c>
      <c r="AO30" s="68"/>
      <c r="AP30" s="68"/>
      <c r="AQ30" s="68"/>
      <c r="AR30" s="68"/>
      <c r="AS30" s="68"/>
      <c r="AT30" s="68"/>
    </row>
    <row r="31" spans="1:46" ht="30" customHeight="1" x14ac:dyDescent="0.2">
      <c r="A31" s="68"/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88">
        <v>27</v>
      </c>
      <c r="O31" s="93" t="s">
        <v>178</v>
      </c>
      <c r="P31" s="88" t="s">
        <v>88</v>
      </c>
      <c r="Q31" s="94">
        <v>10.8</v>
      </c>
      <c r="R31" s="98">
        <v>650</v>
      </c>
      <c r="S31" s="98">
        <v>650</v>
      </c>
      <c r="T31" s="68"/>
      <c r="U31" s="68"/>
      <c r="V31" s="67"/>
      <c r="W31" s="68"/>
      <c r="X31" s="68"/>
      <c r="Y31" s="67"/>
      <c r="Z31" s="1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88" t="s">
        <v>179</v>
      </c>
      <c r="AL31" s="89">
        <v>139</v>
      </c>
      <c r="AM31" s="89">
        <v>0.63</v>
      </c>
      <c r="AN31" s="97" t="s">
        <v>104</v>
      </c>
      <c r="AO31" s="68"/>
      <c r="AP31" s="68"/>
      <c r="AQ31" s="68"/>
      <c r="AR31" s="68"/>
      <c r="AS31" s="68"/>
      <c r="AT31" s="68"/>
    </row>
    <row r="32" spans="1:46" ht="30" customHeight="1" x14ac:dyDescent="0.2">
      <c r="A32" s="68"/>
      <c r="B32" s="68"/>
      <c r="C32" s="68"/>
      <c r="D32" s="68"/>
      <c r="E32" s="115"/>
      <c r="F32" s="68"/>
      <c r="G32" s="68"/>
      <c r="H32" s="68"/>
      <c r="I32" s="68"/>
      <c r="J32" s="68"/>
      <c r="K32" s="68"/>
      <c r="L32" s="68"/>
      <c r="M32" s="68"/>
      <c r="N32" s="88">
        <v>28</v>
      </c>
      <c r="O32" s="93" t="s">
        <v>180</v>
      </c>
      <c r="P32" s="88" t="s">
        <v>82</v>
      </c>
      <c r="Q32" s="94">
        <v>11</v>
      </c>
      <c r="R32" s="98">
        <v>650</v>
      </c>
      <c r="S32" s="98">
        <v>650</v>
      </c>
      <c r="T32" s="68"/>
      <c r="U32" s="68"/>
      <c r="V32" s="67"/>
      <c r="W32" s="68"/>
      <c r="X32" s="68"/>
      <c r="Y32" s="67"/>
      <c r="Z32" s="1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88" t="s">
        <v>181</v>
      </c>
      <c r="AL32" s="89">
        <v>248</v>
      </c>
      <c r="AM32" s="89">
        <v>0.55000000000000004</v>
      </c>
      <c r="AN32" s="97" t="s">
        <v>104</v>
      </c>
      <c r="AO32" s="68"/>
      <c r="AP32" s="68"/>
      <c r="AQ32" s="68"/>
      <c r="AR32" s="68"/>
      <c r="AS32" s="68"/>
      <c r="AT32" s="68"/>
    </row>
    <row r="33" spans="1:46" ht="30" customHeight="1" x14ac:dyDescent="0.2">
      <c r="A33" s="68"/>
      <c r="B33" s="68"/>
      <c r="C33" s="68"/>
      <c r="D33" s="68"/>
      <c r="E33" s="116"/>
      <c r="F33" s="117"/>
      <c r="G33" s="68"/>
      <c r="H33" s="68"/>
      <c r="I33" s="68"/>
      <c r="J33" s="68"/>
      <c r="K33" s="68"/>
      <c r="L33" s="68"/>
      <c r="M33" s="68"/>
      <c r="N33" s="88">
        <v>29</v>
      </c>
      <c r="O33" s="93" t="s">
        <v>182</v>
      </c>
      <c r="P33" s="88" t="s">
        <v>81</v>
      </c>
      <c r="Q33" s="94">
        <v>11.85</v>
      </c>
      <c r="R33" s="98">
        <v>650</v>
      </c>
      <c r="S33" s="98">
        <v>650</v>
      </c>
      <c r="T33" s="68"/>
      <c r="U33" s="68"/>
      <c r="V33" s="67"/>
      <c r="W33" s="68"/>
      <c r="X33" s="68"/>
      <c r="Y33" s="67"/>
      <c r="Z33" s="1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88" t="s">
        <v>183</v>
      </c>
      <c r="AL33" s="89">
        <v>22</v>
      </c>
      <c r="AM33" s="89">
        <v>0.55000000000000004</v>
      </c>
      <c r="AN33" s="97" t="s">
        <v>104</v>
      </c>
      <c r="AO33" s="68"/>
      <c r="AP33" s="68"/>
      <c r="AQ33" s="68"/>
      <c r="AR33" s="68"/>
      <c r="AS33" s="68"/>
      <c r="AT33" s="68"/>
    </row>
    <row r="34" spans="1:46" ht="30" customHeight="1" x14ac:dyDescent="0.2">
      <c r="A34" s="68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88">
        <v>30</v>
      </c>
      <c r="O34" s="93" t="s">
        <v>184</v>
      </c>
      <c r="P34" s="88" t="s">
        <v>91</v>
      </c>
      <c r="Q34" s="94">
        <v>15.2</v>
      </c>
      <c r="R34" s="98">
        <v>650</v>
      </c>
      <c r="S34" s="98">
        <v>650</v>
      </c>
      <c r="T34" s="68"/>
      <c r="U34" s="68"/>
      <c r="V34" s="67"/>
      <c r="W34" s="68"/>
      <c r="X34" s="68"/>
      <c r="Y34" s="67"/>
      <c r="Z34" s="1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88"/>
      <c r="AL34" s="89"/>
      <c r="AM34" s="89"/>
      <c r="AN34" s="97"/>
      <c r="AO34" s="68"/>
      <c r="AP34" s="68"/>
      <c r="AQ34" s="68"/>
      <c r="AR34" s="68"/>
      <c r="AS34" s="68"/>
      <c r="AT34" s="68"/>
    </row>
    <row r="35" spans="1:46" ht="30" customHeight="1" x14ac:dyDescent="0.2">
      <c r="A35" s="68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88">
        <v>31</v>
      </c>
      <c r="O35" s="93" t="s">
        <v>185</v>
      </c>
      <c r="P35" s="88" t="s">
        <v>95</v>
      </c>
      <c r="Q35" s="94">
        <v>13.8</v>
      </c>
      <c r="R35" s="98">
        <v>650</v>
      </c>
      <c r="S35" s="98">
        <v>650</v>
      </c>
      <c r="T35" s="68"/>
      <c r="U35" s="68"/>
      <c r="V35" s="67"/>
      <c r="W35" s="68"/>
      <c r="X35" s="68"/>
      <c r="Y35" s="67"/>
      <c r="Z35" s="1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88"/>
      <c r="AL35" s="89"/>
      <c r="AM35" s="89"/>
      <c r="AN35" s="97"/>
      <c r="AO35" s="68"/>
      <c r="AP35" s="68"/>
      <c r="AQ35" s="68"/>
      <c r="AR35" s="68"/>
      <c r="AS35" s="68"/>
      <c r="AT35" s="68"/>
    </row>
    <row r="36" spans="1:46" ht="30" customHeight="1" x14ac:dyDescent="0.2">
      <c r="A36" s="68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88">
        <v>32</v>
      </c>
      <c r="O36" s="93" t="s">
        <v>186</v>
      </c>
      <c r="P36" s="88" t="s">
        <v>95</v>
      </c>
      <c r="Q36" s="94">
        <v>13.4</v>
      </c>
      <c r="R36" s="98">
        <v>650</v>
      </c>
      <c r="S36" s="98">
        <v>650</v>
      </c>
      <c r="T36" s="68"/>
      <c r="U36" s="68"/>
      <c r="V36" s="67"/>
      <c r="W36" s="68"/>
      <c r="X36" s="68"/>
      <c r="Y36" s="67"/>
      <c r="Z36" s="1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88"/>
      <c r="AL36" s="89"/>
      <c r="AM36" s="89"/>
      <c r="AN36" s="97"/>
      <c r="AO36" s="68"/>
      <c r="AP36" s="68"/>
      <c r="AQ36" s="68"/>
      <c r="AR36" s="68"/>
      <c r="AS36" s="68"/>
      <c r="AT36" s="68"/>
    </row>
    <row r="37" spans="1:46" ht="30" customHeight="1" x14ac:dyDescent="0.2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88">
        <v>33</v>
      </c>
      <c r="O37" s="93" t="s">
        <v>187</v>
      </c>
      <c r="P37" s="88" t="s">
        <v>77</v>
      </c>
      <c r="Q37" s="94">
        <v>13.8</v>
      </c>
      <c r="R37" s="98">
        <v>650</v>
      </c>
      <c r="S37" s="98">
        <v>650</v>
      </c>
      <c r="T37" s="68"/>
      <c r="U37" s="68"/>
      <c r="V37" s="67"/>
      <c r="W37" s="68"/>
      <c r="X37" s="68"/>
      <c r="Y37" s="67"/>
      <c r="Z37" s="1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88"/>
      <c r="AL37" s="89"/>
      <c r="AM37" s="89"/>
      <c r="AN37" s="97"/>
      <c r="AO37" s="68"/>
      <c r="AP37" s="68"/>
      <c r="AQ37" s="68"/>
      <c r="AR37" s="68"/>
      <c r="AS37" s="68"/>
      <c r="AT37" s="68"/>
    </row>
    <row r="38" spans="1:46" ht="30" customHeight="1" x14ac:dyDescent="0.2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88">
        <v>34</v>
      </c>
      <c r="O38" s="93" t="s">
        <v>188</v>
      </c>
      <c r="P38" s="88" t="s">
        <v>91</v>
      </c>
      <c r="Q38" s="94">
        <v>15.15</v>
      </c>
      <c r="R38" s="98">
        <v>650</v>
      </c>
      <c r="S38" s="98">
        <v>650</v>
      </c>
      <c r="T38" s="68"/>
      <c r="U38" s="68"/>
      <c r="V38" s="67"/>
      <c r="W38" s="68"/>
      <c r="X38" s="68"/>
      <c r="Y38" s="67"/>
      <c r="Z38" s="1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88"/>
      <c r="AL38" s="89"/>
      <c r="AM38" s="89"/>
      <c r="AN38" s="97"/>
      <c r="AO38" s="68"/>
      <c r="AP38" s="68"/>
      <c r="AQ38" s="68"/>
      <c r="AR38" s="68"/>
      <c r="AS38" s="68"/>
      <c r="AT38" s="68"/>
    </row>
    <row r="39" spans="1:46" ht="30" customHeight="1" x14ac:dyDescent="0.2">
      <c r="A39" s="68"/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88">
        <v>35</v>
      </c>
      <c r="O39" s="93" t="s">
        <v>189</v>
      </c>
      <c r="P39" s="88" t="s">
        <v>81</v>
      </c>
      <c r="Q39" s="94">
        <v>12.15</v>
      </c>
      <c r="R39" s="98">
        <v>650</v>
      </c>
      <c r="S39" s="98">
        <v>650</v>
      </c>
      <c r="T39" s="68"/>
      <c r="U39" s="68"/>
      <c r="V39" s="67"/>
      <c r="W39" s="68"/>
      <c r="X39" s="68"/>
      <c r="Y39" s="67"/>
      <c r="Z39" s="1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88"/>
      <c r="AL39" s="89"/>
      <c r="AM39" s="89"/>
      <c r="AN39" s="97"/>
      <c r="AO39" s="68"/>
      <c r="AP39" s="68"/>
      <c r="AQ39" s="68"/>
      <c r="AR39" s="68"/>
      <c r="AS39" s="68"/>
      <c r="AT39" s="68"/>
    </row>
    <row r="40" spans="1:46" ht="30" customHeight="1" x14ac:dyDescent="0.2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88">
        <v>36</v>
      </c>
      <c r="O40" s="93" t="s">
        <v>190</v>
      </c>
      <c r="P40" s="88" t="s">
        <v>82</v>
      </c>
      <c r="Q40" s="94">
        <v>11.8</v>
      </c>
      <c r="R40" s="98">
        <v>650</v>
      </c>
      <c r="S40" s="98">
        <v>650</v>
      </c>
      <c r="T40" s="68"/>
      <c r="U40" s="68"/>
      <c r="V40" s="67"/>
      <c r="W40" s="68"/>
      <c r="X40" s="68"/>
      <c r="Y40" s="67"/>
      <c r="Z40" s="1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88"/>
      <c r="AL40" s="89"/>
      <c r="AM40" s="89"/>
      <c r="AN40" s="97"/>
      <c r="AO40" s="68"/>
      <c r="AP40" s="68"/>
      <c r="AQ40" s="68"/>
      <c r="AR40" s="68"/>
      <c r="AS40" s="68"/>
      <c r="AT40" s="68"/>
    </row>
    <row r="41" spans="1:46" ht="30" customHeight="1" x14ac:dyDescent="0.2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88">
        <v>37</v>
      </c>
      <c r="O41" s="93" t="s">
        <v>191</v>
      </c>
      <c r="P41" s="88" t="s">
        <v>82</v>
      </c>
      <c r="Q41" s="94">
        <v>11.8</v>
      </c>
      <c r="R41" s="98">
        <v>650</v>
      </c>
      <c r="S41" s="98">
        <v>650</v>
      </c>
      <c r="T41" s="68"/>
      <c r="U41" s="68"/>
      <c r="V41" s="67"/>
      <c r="W41" s="68"/>
      <c r="X41" s="68"/>
      <c r="Y41" s="67"/>
      <c r="Z41" s="1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88"/>
      <c r="AL41" s="89"/>
      <c r="AM41" s="89"/>
      <c r="AN41" s="97"/>
      <c r="AO41" s="68"/>
      <c r="AP41" s="68"/>
      <c r="AQ41" s="68"/>
      <c r="AR41" s="68"/>
      <c r="AS41" s="68"/>
      <c r="AT41" s="68"/>
    </row>
    <row r="42" spans="1:46" ht="30" customHeight="1" x14ac:dyDescent="0.2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88">
        <v>38</v>
      </c>
      <c r="O42" s="93" t="s">
        <v>192</v>
      </c>
      <c r="P42" s="88" t="s">
        <v>99</v>
      </c>
      <c r="Q42" s="94">
        <v>11.25</v>
      </c>
      <c r="R42" s="98">
        <v>650</v>
      </c>
      <c r="S42" s="98">
        <v>650</v>
      </c>
      <c r="T42" s="68"/>
      <c r="U42" s="68"/>
      <c r="V42" s="67"/>
      <c r="W42" s="68"/>
      <c r="X42" s="68"/>
      <c r="Y42" s="67"/>
      <c r="Z42" s="1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88"/>
      <c r="AL42" s="89"/>
      <c r="AM42" s="89"/>
      <c r="AN42" s="97"/>
      <c r="AO42" s="68"/>
      <c r="AP42" s="68"/>
      <c r="AQ42" s="68"/>
      <c r="AR42" s="68"/>
      <c r="AS42" s="68"/>
      <c r="AT42" s="68"/>
    </row>
    <row r="43" spans="1:46" ht="30" customHeight="1" x14ac:dyDescent="0.2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88">
        <v>39</v>
      </c>
      <c r="O43" s="93" t="s">
        <v>193</v>
      </c>
      <c r="P43" s="88" t="s">
        <v>85</v>
      </c>
      <c r="Q43" s="94">
        <v>11.75</v>
      </c>
      <c r="R43" s="98">
        <v>650</v>
      </c>
      <c r="S43" s="98">
        <v>650</v>
      </c>
      <c r="T43" s="68"/>
      <c r="U43" s="68"/>
      <c r="V43" s="67"/>
      <c r="W43" s="68"/>
      <c r="X43" s="68"/>
      <c r="Y43" s="67"/>
      <c r="Z43" s="1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88"/>
      <c r="AL43" s="89"/>
      <c r="AM43" s="89"/>
      <c r="AN43" s="97"/>
      <c r="AO43" s="68"/>
      <c r="AP43" s="68"/>
      <c r="AQ43" s="68"/>
      <c r="AR43" s="68"/>
      <c r="AS43" s="68"/>
      <c r="AT43" s="68"/>
    </row>
    <row r="44" spans="1:46" ht="30" customHeight="1" x14ac:dyDescent="0.2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88">
        <v>40</v>
      </c>
      <c r="O44" s="93" t="s">
        <v>194</v>
      </c>
      <c r="P44" s="88" t="s">
        <v>77</v>
      </c>
      <c r="Q44" s="94">
        <v>13.55</v>
      </c>
      <c r="R44" s="98">
        <v>650</v>
      </c>
      <c r="S44" s="98">
        <v>650</v>
      </c>
      <c r="T44" s="68"/>
      <c r="U44" s="68"/>
      <c r="V44" s="67"/>
      <c r="W44" s="68"/>
      <c r="X44" s="68"/>
      <c r="Y44" s="67"/>
      <c r="Z44" s="1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88"/>
      <c r="AL44" s="89"/>
      <c r="AM44" s="89"/>
      <c r="AN44" s="97"/>
      <c r="AO44" s="68"/>
      <c r="AP44" s="68"/>
      <c r="AQ44" s="68"/>
      <c r="AR44" s="68"/>
      <c r="AS44" s="68"/>
      <c r="AT44" s="68"/>
    </row>
    <row r="45" spans="1:46" ht="30" customHeight="1" x14ac:dyDescent="0.2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88">
        <v>41</v>
      </c>
      <c r="O45" s="93" t="s">
        <v>195</v>
      </c>
      <c r="P45" s="88" t="s">
        <v>82</v>
      </c>
      <c r="Q45" s="94">
        <v>11.25</v>
      </c>
      <c r="R45" s="98">
        <v>650</v>
      </c>
      <c r="S45" s="98">
        <v>650</v>
      </c>
      <c r="T45" s="68"/>
      <c r="U45" s="68"/>
      <c r="V45" s="67"/>
      <c r="W45" s="68"/>
      <c r="X45" s="68"/>
      <c r="Y45" s="67"/>
      <c r="Z45" s="1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88"/>
      <c r="AL45" s="89"/>
      <c r="AM45" s="89"/>
      <c r="AN45" s="97"/>
      <c r="AO45" s="68"/>
      <c r="AP45" s="68"/>
      <c r="AQ45" s="68"/>
      <c r="AR45" s="68"/>
      <c r="AS45" s="68"/>
      <c r="AT45" s="68"/>
    </row>
    <row r="46" spans="1:46" ht="30" customHeight="1" x14ac:dyDescent="0.2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88">
        <v>42</v>
      </c>
      <c r="O46" s="93" t="s">
        <v>196</v>
      </c>
      <c r="P46" s="88" t="s">
        <v>99</v>
      </c>
      <c r="Q46" s="94">
        <v>11.5</v>
      </c>
      <c r="R46" s="98">
        <v>650</v>
      </c>
      <c r="S46" s="98">
        <v>650</v>
      </c>
      <c r="T46" s="68"/>
      <c r="U46" s="68"/>
      <c r="V46" s="67"/>
      <c r="W46" s="68"/>
      <c r="X46" s="68"/>
      <c r="Y46" s="67"/>
      <c r="Z46" s="1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88"/>
      <c r="AL46" s="89"/>
      <c r="AM46" s="89"/>
      <c r="AN46" s="97"/>
      <c r="AO46" s="68"/>
      <c r="AP46" s="68"/>
      <c r="AQ46" s="68"/>
      <c r="AR46" s="68"/>
      <c r="AS46" s="68"/>
      <c r="AT46" s="68"/>
    </row>
    <row r="47" spans="1:46" ht="30" customHeight="1" x14ac:dyDescent="0.2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88">
        <v>43</v>
      </c>
      <c r="O47" s="93" t="s">
        <v>197</v>
      </c>
      <c r="P47" s="88" t="s">
        <v>78</v>
      </c>
      <c r="Q47" s="94">
        <v>8.85</v>
      </c>
      <c r="R47" s="98">
        <v>650</v>
      </c>
      <c r="S47" s="98">
        <v>650</v>
      </c>
      <c r="T47" s="68"/>
      <c r="U47" s="68"/>
      <c r="V47" s="67"/>
      <c r="W47" s="68"/>
      <c r="X47" s="68"/>
      <c r="Y47" s="67"/>
      <c r="Z47" s="1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118"/>
      <c r="AL47" s="119"/>
      <c r="AM47" s="119"/>
      <c r="AN47" s="120"/>
      <c r="AO47" s="68"/>
      <c r="AP47" s="68"/>
      <c r="AQ47" s="68"/>
      <c r="AR47" s="68"/>
      <c r="AS47" s="68"/>
      <c r="AT47" s="68"/>
    </row>
    <row r="48" spans="1:46" ht="30" customHeight="1" x14ac:dyDescent="0.2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88">
        <v>44</v>
      </c>
      <c r="O48" s="93" t="s">
        <v>198</v>
      </c>
      <c r="P48" s="88" t="s">
        <v>199</v>
      </c>
      <c r="Q48" s="94">
        <v>12.5</v>
      </c>
      <c r="R48" s="98">
        <v>650</v>
      </c>
      <c r="S48" s="98">
        <v>650</v>
      </c>
      <c r="T48" s="68"/>
      <c r="U48" s="68"/>
      <c r="V48" s="67"/>
      <c r="W48" s="68"/>
      <c r="X48" s="68"/>
      <c r="Y48" s="67"/>
      <c r="Z48" s="1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118"/>
      <c r="AL48" s="119"/>
      <c r="AM48" s="119"/>
      <c r="AN48" s="120"/>
      <c r="AO48" s="68"/>
      <c r="AP48" s="68"/>
      <c r="AQ48" s="68"/>
      <c r="AR48" s="68"/>
      <c r="AS48" s="68"/>
      <c r="AT48" s="68"/>
    </row>
    <row r="49" spans="1:46" ht="30" customHeight="1" x14ac:dyDescent="0.2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88">
        <v>45</v>
      </c>
      <c r="O49" s="93" t="s">
        <v>200</v>
      </c>
      <c r="P49" s="88" t="s">
        <v>82</v>
      </c>
      <c r="Q49" s="94">
        <v>11.25</v>
      </c>
      <c r="R49" s="98">
        <v>650</v>
      </c>
      <c r="S49" s="98">
        <v>650</v>
      </c>
      <c r="T49" s="68"/>
      <c r="U49" s="68"/>
      <c r="V49" s="67"/>
      <c r="W49" s="68"/>
      <c r="X49" s="68"/>
      <c r="Y49" s="67"/>
      <c r="Z49" s="1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118"/>
      <c r="AL49" s="119"/>
      <c r="AM49" s="119"/>
      <c r="AN49" s="120"/>
      <c r="AO49" s="68"/>
      <c r="AP49" s="68"/>
      <c r="AQ49" s="68"/>
      <c r="AR49" s="68"/>
      <c r="AS49" s="68"/>
      <c r="AT49" s="68"/>
    </row>
    <row r="50" spans="1:46" ht="30" customHeight="1" x14ac:dyDescent="0.2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88">
        <v>46</v>
      </c>
      <c r="O50" s="93" t="s">
        <v>201</v>
      </c>
      <c r="P50" s="88" t="s">
        <v>95</v>
      </c>
      <c r="Q50" s="94">
        <v>12.75</v>
      </c>
      <c r="R50" s="98">
        <v>650</v>
      </c>
      <c r="S50" s="98">
        <v>650</v>
      </c>
      <c r="T50" s="68"/>
      <c r="U50" s="68"/>
      <c r="V50" s="67"/>
      <c r="W50" s="68"/>
      <c r="X50" s="68"/>
      <c r="Y50" s="67"/>
      <c r="Z50" s="1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118"/>
      <c r="AL50" s="119"/>
      <c r="AM50" s="119"/>
      <c r="AN50" s="120"/>
      <c r="AO50" s="68"/>
      <c r="AP50" s="68"/>
      <c r="AQ50" s="68"/>
      <c r="AR50" s="68"/>
      <c r="AS50" s="68"/>
      <c r="AT50" s="68"/>
    </row>
    <row r="51" spans="1:46" ht="30" customHeight="1" x14ac:dyDescent="0.2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88">
        <v>47</v>
      </c>
      <c r="O51" s="93" t="s">
        <v>202</v>
      </c>
      <c r="P51" s="88" t="s">
        <v>77</v>
      </c>
      <c r="Q51" s="94">
        <v>13.45</v>
      </c>
      <c r="R51" s="98">
        <v>650</v>
      </c>
      <c r="S51" s="98">
        <v>650</v>
      </c>
      <c r="T51" s="68"/>
      <c r="U51" s="68"/>
      <c r="V51" s="67"/>
      <c r="W51" s="68"/>
      <c r="X51" s="68"/>
      <c r="Y51" s="67"/>
      <c r="Z51" s="1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118"/>
      <c r="AL51" s="119"/>
      <c r="AM51" s="119"/>
      <c r="AN51" s="120"/>
      <c r="AO51" s="68"/>
      <c r="AP51" s="68"/>
      <c r="AQ51" s="68"/>
      <c r="AR51" s="68"/>
      <c r="AS51" s="68"/>
      <c r="AT51" s="68"/>
    </row>
    <row r="52" spans="1:46" ht="30" customHeight="1" x14ac:dyDescent="0.2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88">
        <v>48</v>
      </c>
      <c r="O52" s="93" t="s">
        <v>203</v>
      </c>
      <c r="P52" s="88" t="s">
        <v>91</v>
      </c>
      <c r="Q52" s="94">
        <v>5.35</v>
      </c>
      <c r="R52" s="98">
        <v>650</v>
      </c>
      <c r="S52" s="98">
        <v>650</v>
      </c>
      <c r="T52" s="68"/>
      <c r="U52" s="68"/>
      <c r="V52" s="67"/>
      <c r="W52" s="68"/>
      <c r="X52" s="68"/>
      <c r="Y52" s="67"/>
      <c r="Z52" s="1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118"/>
      <c r="AL52" s="119"/>
      <c r="AM52" s="119"/>
      <c r="AN52" s="120"/>
      <c r="AO52" s="68"/>
      <c r="AP52" s="68"/>
      <c r="AQ52" s="68"/>
      <c r="AR52" s="68"/>
      <c r="AS52" s="68"/>
      <c r="AT52" s="68"/>
    </row>
    <row r="53" spans="1:46" ht="30" customHeight="1" x14ac:dyDescent="0.2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88">
        <v>49</v>
      </c>
      <c r="O53" s="93" t="s">
        <v>204</v>
      </c>
      <c r="P53" s="88" t="s">
        <v>199</v>
      </c>
      <c r="Q53" s="94">
        <v>12.25</v>
      </c>
      <c r="R53" s="98">
        <v>650</v>
      </c>
      <c r="S53" s="98">
        <v>650</v>
      </c>
      <c r="T53" s="68"/>
      <c r="U53" s="68"/>
      <c r="V53" s="67"/>
      <c r="W53" s="68"/>
      <c r="X53" s="68"/>
      <c r="Y53" s="67"/>
      <c r="Z53" s="1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118"/>
      <c r="AL53" s="119"/>
      <c r="AM53" s="119"/>
      <c r="AN53" s="120"/>
      <c r="AO53" s="68"/>
      <c r="AP53" s="68"/>
      <c r="AQ53" s="68"/>
      <c r="AR53" s="68"/>
      <c r="AS53" s="68"/>
      <c r="AT53" s="68"/>
    </row>
    <row r="54" spans="1:46" ht="30" customHeight="1" x14ac:dyDescent="0.2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88">
        <v>50</v>
      </c>
      <c r="O54" s="93" t="s">
        <v>205</v>
      </c>
      <c r="P54" s="88" t="s">
        <v>79</v>
      </c>
      <c r="Q54" s="94">
        <v>11.25</v>
      </c>
      <c r="R54" s="98">
        <v>650</v>
      </c>
      <c r="S54" s="98">
        <v>650</v>
      </c>
      <c r="T54" s="68"/>
      <c r="U54" s="68"/>
      <c r="V54" s="67"/>
      <c r="W54" s="68"/>
      <c r="X54" s="68"/>
      <c r="Y54" s="67"/>
      <c r="Z54" s="1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118"/>
      <c r="AL54" s="119"/>
      <c r="AM54" s="119"/>
      <c r="AN54" s="120"/>
      <c r="AO54" s="68"/>
      <c r="AP54" s="68"/>
      <c r="AQ54" s="68"/>
      <c r="AR54" s="68"/>
      <c r="AS54" s="68"/>
      <c r="AT54" s="68"/>
    </row>
    <row r="55" spans="1:46" ht="30" customHeight="1" x14ac:dyDescent="0.2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88">
        <v>51</v>
      </c>
      <c r="O55" s="93" t="s">
        <v>206</v>
      </c>
      <c r="P55" s="88" t="s">
        <v>83</v>
      </c>
      <c r="Q55" s="94">
        <v>11.2</v>
      </c>
      <c r="R55" s="98">
        <v>650</v>
      </c>
      <c r="S55" s="98">
        <v>650</v>
      </c>
      <c r="T55" s="68"/>
      <c r="U55" s="68"/>
      <c r="V55" s="67"/>
      <c r="W55" s="68"/>
      <c r="X55" s="68"/>
      <c r="Y55" s="67"/>
      <c r="Z55" s="1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118"/>
      <c r="AL55" s="119"/>
      <c r="AM55" s="119"/>
      <c r="AN55" s="120"/>
      <c r="AO55" s="68"/>
      <c r="AP55" s="68"/>
      <c r="AQ55" s="68"/>
      <c r="AR55" s="68"/>
      <c r="AS55" s="68"/>
      <c r="AT55" s="68"/>
    </row>
    <row r="56" spans="1:46" ht="30" customHeight="1" x14ac:dyDescent="0.2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88">
        <v>52</v>
      </c>
      <c r="O56" s="93" t="s">
        <v>207</v>
      </c>
      <c r="P56" s="88" t="s">
        <v>83</v>
      </c>
      <c r="Q56" s="94">
        <v>9.75</v>
      </c>
      <c r="R56" s="98">
        <v>650</v>
      </c>
      <c r="S56" s="98">
        <v>650</v>
      </c>
      <c r="T56" s="68"/>
      <c r="U56" s="68"/>
      <c r="V56" s="67"/>
      <c r="W56" s="68"/>
      <c r="X56" s="68"/>
      <c r="Y56" s="67"/>
      <c r="Z56" s="1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118"/>
      <c r="AL56" s="119"/>
      <c r="AM56" s="119"/>
      <c r="AN56" s="120"/>
      <c r="AO56" s="68"/>
      <c r="AP56" s="68"/>
      <c r="AQ56" s="68"/>
      <c r="AR56" s="68"/>
      <c r="AS56" s="68"/>
      <c r="AT56" s="68"/>
    </row>
    <row r="57" spans="1:46" ht="30" customHeight="1" x14ac:dyDescent="0.2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88">
        <v>53</v>
      </c>
      <c r="O57" s="93" t="s">
        <v>208</v>
      </c>
      <c r="P57" s="88" t="s">
        <v>199</v>
      </c>
      <c r="Q57" s="94">
        <v>11.5</v>
      </c>
      <c r="R57" s="98">
        <v>650</v>
      </c>
      <c r="S57" s="98">
        <v>650</v>
      </c>
      <c r="T57" s="68"/>
      <c r="U57" s="68"/>
      <c r="V57" s="67"/>
      <c r="W57" s="68"/>
      <c r="X57" s="68"/>
      <c r="Y57" s="67"/>
      <c r="Z57" s="1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118"/>
      <c r="AL57" s="119"/>
      <c r="AM57" s="119"/>
      <c r="AN57" s="120"/>
      <c r="AO57" s="68"/>
      <c r="AP57" s="68"/>
      <c r="AQ57" s="68"/>
      <c r="AR57" s="68"/>
      <c r="AS57" s="68"/>
      <c r="AT57" s="68"/>
    </row>
    <row r="58" spans="1:46" ht="30" customHeight="1" x14ac:dyDescent="0.2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88">
        <v>54</v>
      </c>
      <c r="O58" s="93" t="s">
        <v>209</v>
      </c>
      <c r="P58" s="88" t="s">
        <v>93</v>
      </c>
      <c r="Q58" s="94">
        <v>10.45</v>
      </c>
      <c r="R58" s="98">
        <v>650</v>
      </c>
      <c r="S58" s="98">
        <v>650</v>
      </c>
      <c r="T58" s="68"/>
      <c r="U58" s="68"/>
      <c r="V58" s="67"/>
      <c r="W58" s="68"/>
      <c r="X58" s="68"/>
      <c r="Y58" s="67"/>
      <c r="Z58" s="1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7"/>
      <c r="AL58" s="67"/>
      <c r="AM58" s="68"/>
      <c r="AN58" s="67"/>
      <c r="AO58" s="68"/>
      <c r="AP58" s="68"/>
      <c r="AQ58" s="68"/>
      <c r="AR58" s="68"/>
      <c r="AS58" s="68"/>
      <c r="AT58" s="68"/>
    </row>
    <row r="59" spans="1:46" ht="30" customHeight="1" x14ac:dyDescent="0.2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88">
        <v>55</v>
      </c>
      <c r="O59" s="93" t="s">
        <v>210</v>
      </c>
      <c r="P59" s="88" t="s">
        <v>93</v>
      </c>
      <c r="Q59" s="94">
        <v>11.2</v>
      </c>
      <c r="R59" s="98">
        <v>650</v>
      </c>
      <c r="S59" s="98">
        <v>650</v>
      </c>
      <c r="T59" s="68"/>
      <c r="U59" s="68"/>
      <c r="V59" s="67"/>
      <c r="W59" s="68"/>
      <c r="X59" s="68"/>
      <c r="Y59" s="67"/>
      <c r="Z59" s="1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7"/>
      <c r="AL59" s="67"/>
      <c r="AM59" s="68"/>
      <c r="AN59" s="67"/>
      <c r="AO59" s="68"/>
      <c r="AP59" s="68"/>
      <c r="AQ59" s="68"/>
      <c r="AR59" s="68"/>
      <c r="AS59" s="68"/>
      <c r="AT59" s="68"/>
    </row>
    <row r="60" spans="1:46" ht="30" customHeight="1" x14ac:dyDescent="0.2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88">
        <v>56</v>
      </c>
      <c r="O60" s="93" t="s">
        <v>211</v>
      </c>
      <c r="P60" s="88" t="s">
        <v>81</v>
      </c>
      <c r="Q60" s="94">
        <v>12</v>
      </c>
      <c r="R60" s="98">
        <v>650</v>
      </c>
      <c r="S60" s="98">
        <v>650</v>
      </c>
      <c r="T60" s="68"/>
      <c r="U60" s="68"/>
      <c r="V60" s="67"/>
      <c r="W60" s="68"/>
      <c r="X60" s="68"/>
      <c r="Y60" s="67"/>
      <c r="Z60" s="1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7"/>
      <c r="AL60" s="67"/>
      <c r="AM60" s="68"/>
      <c r="AN60" s="67"/>
      <c r="AO60" s="68"/>
      <c r="AP60" s="68"/>
      <c r="AQ60" s="68"/>
      <c r="AR60" s="68"/>
      <c r="AS60" s="68"/>
      <c r="AT60" s="68"/>
    </row>
    <row r="61" spans="1:46" ht="30" customHeight="1" x14ac:dyDescent="0.2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88">
        <v>57</v>
      </c>
      <c r="O61" s="93" t="s">
        <v>212</v>
      </c>
      <c r="P61" s="88" t="s">
        <v>93</v>
      </c>
      <c r="Q61" s="94">
        <v>10.7</v>
      </c>
      <c r="R61" s="98">
        <v>650</v>
      </c>
      <c r="S61" s="98">
        <v>650</v>
      </c>
      <c r="T61" s="68"/>
      <c r="U61" s="68"/>
      <c r="V61" s="67"/>
      <c r="W61" s="68"/>
      <c r="X61" s="68"/>
      <c r="Y61" s="67"/>
      <c r="Z61" s="1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7"/>
      <c r="AL61" s="67"/>
      <c r="AM61" s="68"/>
      <c r="AN61" s="67"/>
      <c r="AO61" s="68"/>
      <c r="AP61" s="68"/>
      <c r="AQ61" s="68"/>
      <c r="AR61" s="68"/>
      <c r="AS61" s="68"/>
      <c r="AT61" s="68"/>
    </row>
    <row r="62" spans="1:46" ht="30" customHeight="1" x14ac:dyDescent="0.2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88">
        <v>58</v>
      </c>
      <c r="O62" s="93" t="s">
        <v>213</v>
      </c>
      <c r="P62" s="88" t="s">
        <v>80</v>
      </c>
      <c r="Q62" s="94">
        <v>10.9</v>
      </c>
      <c r="R62" s="98">
        <v>650</v>
      </c>
      <c r="S62" s="98">
        <v>650</v>
      </c>
      <c r="T62" s="68"/>
      <c r="U62" s="68"/>
      <c r="V62" s="67"/>
      <c r="W62" s="68"/>
      <c r="X62" s="68"/>
      <c r="Y62" s="67"/>
      <c r="Z62" s="1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7"/>
      <c r="AL62" s="67"/>
      <c r="AM62" s="68"/>
      <c r="AN62" s="67"/>
      <c r="AO62" s="68"/>
      <c r="AP62" s="68"/>
      <c r="AQ62" s="68"/>
      <c r="AR62" s="68"/>
      <c r="AS62" s="68"/>
      <c r="AT62" s="68"/>
    </row>
    <row r="63" spans="1:46" ht="30" customHeight="1" x14ac:dyDescent="0.2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88">
        <v>59</v>
      </c>
      <c r="O63" s="93" t="s">
        <v>214</v>
      </c>
      <c r="P63" s="88" t="s">
        <v>215</v>
      </c>
      <c r="Q63" s="94">
        <v>10.8</v>
      </c>
      <c r="R63" s="98">
        <v>650</v>
      </c>
      <c r="S63" s="98">
        <v>650</v>
      </c>
      <c r="T63" s="68"/>
      <c r="U63" s="68"/>
      <c r="V63" s="67"/>
      <c r="W63" s="68"/>
      <c r="X63" s="68"/>
      <c r="Y63" s="67"/>
      <c r="Z63" s="1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7"/>
      <c r="AL63" s="67"/>
      <c r="AM63" s="68"/>
      <c r="AN63" s="67"/>
      <c r="AO63" s="68"/>
      <c r="AP63" s="68"/>
      <c r="AQ63" s="68"/>
      <c r="AR63" s="68"/>
      <c r="AS63" s="68"/>
      <c r="AT63" s="68"/>
    </row>
    <row r="64" spans="1:46" ht="30" customHeight="1" x14ac:dyDescent="0.2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88">
        <v>60</v>
      </c>
      <c r="O64" s="93" t="s">
        <v>216</v>
      </c>
      <c r="P64" s="88" t="s">
        <v>97</v>
      </c>
      <c r="Q64" s="94">
        <v>10.7</v>
      </c>
      <c r="R64" s="98">
        <v>650</v>
      </c>
      <c r="S64" s="98">
        <v>650</v>
      </c>
      <c r="T64" s="68"/>
      <c r="U64" s="68"/>
      <c r="V64" s="67"/>
      <c r="W64" s="68"/>
      <c r="X64" s="68"/>
      <c r="Y64" s="67"/>
      <c r="Z64" s="1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7"/>
      <c r="AL64" s="67"/>
      <c r="AM64" s="68"/>
      <c r="AN64" s="67"/>
      <c r="AO64" s="68"/>
      <c r="AP64" s="68"/>
      <c r="AQ64" s="68"/>
      <c r="AR64" s="68"/>
      <c r="AS64" s="68"/>
      <c r="AT64" s="68"/>
    </row>
    <row r="65" spans="1:46" ht="30" customHeight="1" x14ac:dyDescent="0.2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88">
        <v>61</v>
      </c>
      <c r="O65" s="93" t="s">
        <v>217</v>
      </c>
      <c r="P65" s="88" t="s">
        <v>79</v>
      </c>
      <c r="Q65" s="94">
        <v>10.95</v>
      </c>
      <c r="R65" s="98">
        <v>650</v>
      </c>
      <c r="S65" s="98">
        <v>650</v>
      </c>
      <c r="T65" s="68"/>
      <c r="U65" s="68"/>
      <c r="V65" s="67"/>
      <c r="W65" s="68"/>
      <c r="X65" s="68"/>
      <c r="Y65" s="67"/>
      <c r="Z65" s="1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7"/>
      <c r="AL65" s="67"/>
      <c r="AM65" s="68"/>
      <c r="AN65" s="67"/>
      <c r="AO65" s="68"/>
      <c r="AP65" s="68"/>
      <c r="AQ65" s="68"/>
      <c r="AR65" s="68"/>
      <c r="AS65" s="68"/>
      <c r="AT65" s="68"/>
    </row>
    <row r="66" spans="1:46" ht="30" customHeight="1" x14ac:dyDescent="0.2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88">
        <v>62</v>
      </c>
      <c r="O66" s="93" t="s">
        <v>218</v>
      </c>
      <c r="P66" s="88" t="s">
        <v>215</v>
      </c>
      <c r="Q66" s="94">
        <v>10.8</v>
      </c>
      <c r="R66" s="98">
        <v>650</v>
      </c>
      <c r="S66" s="98">
        <v>650</v>
      </c>
      <c r="T66" s="68"/>
      <c r="U66" s="68"/>
      <c r="V66" s="67"/>
      <c r="W66" s="68"/>
      <c r="X66" s="68"/>
      <c r="Y66" s="67"/>
      <c r="Z66" s="1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7"/>
      <c r="AL66" s="67"/>
      <c r="AM66" s="68"/>
      <c r="AN66" s="67"/>
      <c r="AO66" s="68"/>
      <c r="AP66" s="68"/>
      <c r="AQ66" s="68"/>
      <c r="AR66" s="68"/>
      <c r="AS66" s="68"/>
      <c r="AT66" s="68"/>
    </row>
    <row r="67" spans="1:46" ht="30" customHeight="1" x14ac:dyDescent="0.2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88">
        <v>63</v>
      </c>
      <c r="O67" s="93" t="s">
        <v>219</v>
      </c>
      <c r="P67" s="88" t="s">
        <v>78</v>
      </c>
      <c r="Q67" s="94">
        <v>11.7</v>
      </c>
      <c r="R67" s="98">
        <v>650</v>
      </c>
      <c r="S67" s="98">
        <v>650</v>
      </c>
      <c r="T67" s="68"/>
      <c r="U67" s="68"/>
      <c r="V67" s="67"/>
      <c r="W67" s="68"/>
      <c r="X67" s="68"/>
      <c r="Y67" s="67"/>
      <c r="Z67" s="1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7"/>
      <c r="AL67" s="67"/>
      <c r="AM67" s="68"/>
      <c r="AN67" s="67"/>
      <c r="AO67" s="68"/>
      <c r="AP67" s="68"/>
      <c r="AQ67" s="68"/>
      <c r="AR67" s="68"/>
      <c r="AS67" s="68"/>
      <c r="AT67" s="68"/>
    </row>
    <row r="68" spans="1:46" ht="30" customHeight="1" x14ac:dyDescent="0.2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88">
        <v>64</v>
      </c>
      <c r="O68" s="93" t="s">
        <v>220</v>
      </c>
      <c r="P68" s="88" t="s">
        <v>77</v>
      </c>
      <c r="Q68" s="94">
        <v>13.45</v>
      </c>
      <c r="R68" s="98">
        <v>650</v>
      </c>
      <c r="S68" s="98">
        <v>650</v>
      </c>
      <c r="T68" s="68"/>
      <c r="U68" s="68"/>
      <c r="V68" s="67"/>
      <c r="W68" s="68"/>
      <c r="X68" s="68"/>
      <c r="Y68" s="67"/>
      <c r="Z68" s="1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7"/>
      <c r="AL68" s="67"/>
      <c r="AM68" s="68"/>
      <c r="AN68" s="67"/>
      <c r="AO68" s="68"/>
      <c r="AP68" s="68"/>
      <c r="AQ68" s="68"/>
      <c r="AR68" s="68"/>
      <c r="AS68" s="68"/>
      <c r="AT68" s="68"/>
    </row>
    <row r="69" spans="1:46" ht="30" customHeight="1" x14ac:dyDescent="0.2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88">
        <v>65</v>
      </c>
      <c r="O69" s="93" t="s">
        <v>221</v>
      </c>
      <c r="P69" s="88" t="s">
        <v>95</v>
      </c>
      <c r="Q69" s="94">
        <v>12.6</v>
      </c>
      <c r="R69" s="98">
        <v>650</v>
      </c>
      <c r="S69" s="98">
        <v>650</v>
      </c>
      <c r="T69" s="68"/>
      <c r="U69" s="68"/>
      <c r="V69" s="67"/>
      <c r="W69" s="68"/>
      <c r="X69" s="68"/>
      <c r="Y69" s="67"/>
      <c r="Z69" s="1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7"/>
      <c r="AL69" s="67"/>
      <c r="AM69" s="68"/>
      <c r="AN69" s="67"/>
      <c r="AO69" s="68"/>
      <c r="AP69" s="68"/>
      <c r="AQ69" s="68"/>
      <c r="AR69" s="68"/>
      <c r="AS69" s="68"/>
      <c r="AT69" s="68"/>
    </row>
    <row r="70" spans="1:46" ht="30" customHeight="1" x14ac:dyDescent="0.2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88">
        <v>66</v>
      </c>
      <c r="O70" s="93" t="s">
        <v>222</v>
      </c>
      <c r="P70" s="88" t="s">
        <v>91</v>
      </c>
      <c r="Q70" s="94">
        <v>15.75</v>
      </c>
      <c r="R70" s="98">
        <v>650</v>
      </c>
      <c r="S70" s="98">
        <v>650</v>
      </c>
      <c r="T70" s="68"/>
      <c r="U70" s="68"/>
      <c r="V70" s="67"/>
      <c r="W70" s="68"/>
      <c r="X70" s="68"/>
      <c r="Y70" s="67"/>
      <c r="Z70" s="1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7"/>
      <c r="AL70" s="67"/>
      <c r="AM70" s="68"/>
      <c r="AN70" s="67"/>
      <c r="AO70" s="68"/>
      <c r="AP70" s="68"/>
      <c r="AQ70" s="68"/>
      <c r="AR70" s="68"/>
      <c r="AS70" s="68"/>
      <c r="AT70" s="68"/>
    </row>
    <row r="71" spans="1:46" ht="30" customHeight="1" x14ac:dyDescent="0.2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88">
        <v>67</v>
      </c>
      <c r="O71" s="93" t="s">
        <v>223</v>
      </c>
      <c r="P71" s="88" t="s">
        <v>76</v>
      </c>
      <c r="Q71" s="94">
        <v>10.95</v>
      </c>
      <c r="R71" s="98">
        <v>650</v>
      </c>
      <c r="S71" s="98">
        <v>650</v>
      </c>
      <c r="T71" s="68"/>
      <c r="U71" s="68"/>
      <c r="V71" s="67"/>
      <c r="W71" s="68"/>
      <c r="X71" s="68"/>
      <c r="Y71" s="67"/>
      <c r="Z71" s="1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7"/>
      <c r="AL71" s="67"/>
      <c r="AM71" s="68"/>
      <c r="AN71" s="67"/>
      <c r="AO71" s="68"/>
      <c r="AP71" s="68"/>
      <c r="AQ71" s="68"/>
      <c r="AR71" s="68"/>
      <c r="AS71" s="68"/>
      <c r="AT71" s="68"/>
    </row>
    <row r="72" spans="1:46" ht="30" customHeight="1" x14ac:dyDescent="0.2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88">
        <v>68</v>
      </c>
      <c r="O72" s="93" t="s">
        <v>224</v>
      </c>
      <c r="P72" s="88" t="s">
        <v>76</v>
      </c>
      <c r="Q72" s="94">
        <v>10.9</v>
      </c>
      <c r="R72" s="98">
        <v>650</v>
      </c>
      <c r="S72" s="98">
        <v>650</v>
      </c>
      <c r="T72" s="68"/>
      <c r="U72" s="68"/>
      <c r="V72" s="67"/>
      <c r="W72" s="68"/>
      <c r="X72" s="68"/>
      <c r="Y72" s="67"/>
      <c r="Z72" s="1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7"/>
      <c r="AL72" s="67"/>
      <c r="AM72" s="68"/>
      <c r="AN72" s="67"/>
      <c r="AO72" s="68"/>
      <c r="AP72" s="68"/>
      <c r="AQ72" s="68"/>
      <c r="AR72" s="68"/>
      <c r="AS72" s="68"/>
      <c r="AT72" s="68"/>
    </row>
    <row r="73" spans="1:46" ht="30" customHeight="1" x14ac:dyDescent="0.2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88">
        <v>69</v>
      </c>
      <c r="O73" s="93" t="s">
        <v>225</v>
      </c>
      <c r="P73" s="88" t="s">
        <v>99</v>
      </c>
      <c r="Q73" s="94">
        <v>12.5</v>
      </c>
      <c r="R73" s="98">
        <v>650</v>
      </c>
      <c r="S73" s="98">
        <v>650</v>
      </c>
      <c r="T73" s="68"/>
      <c r="U73" s="68"/>
      <c r="V73" s="67"/>
      <c r="W73" s="68"/>
      <c r="X73" s="68"/>
      <c r="Y73" s="67"/>
      <c r="Z73" s="1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7"/>
      <c r="AL73" s="67"/>
      <c r="AM73" s="68"/>
      <c r="AN73" s="67"/>
      <c r="AO73" s="68"/>
      <c r="AP73" s="68"/>
      <c r="AQ73" s="68"/>
      <c r="AR73" s="68"/>
      <c r="AS73" s="68"/>
      <c r="AT73" s="68"/>
    </row>
    <row r="74" spans="1:46" ht="30" customHeight="1" x14ac:dyDescent="0.2">
      <c r="A74" s="68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88">
        <v>70</v>
      </c>
      <c r="O74" s="93" t="s">
        <v>226</v>
      </c>
      <c r="P74" s="88" t="s">
        <v>85</v>
      </c>
      <c r="Q74" s="94">
        <v>10.35</v>
      </c>
      <c r="R74" s="98">
        <v>650</v>
      </c>
      <c r="S74" s="98">
        <v>650</v>
      </c>
      <c r="T74" s="68"/>
      <c r="U74" s="68"/>
      <c r="V74" s="67"/>
      <c r="W74" s="68"/>
      <c r="X74" s="68"/>
      <c r="Y74" s="67"/>
      <c r="Z74" s="1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7"/>
      <c r="AL74" s="67"/>
      <c r="AM74" s="68"/>
      <c r="AN74" s="67"/>
      <c r="AO74" s="68"/>
      <c r="AP74" s="68"/>
      <c r="AQ74" s="68"/>
      <c r="AR74" s="68"/>
      <c r="AS74" s="68"/>
      <c r="AT74" s="68"/>
    </row>
    <row r="75" spans="1:46" ht="30" customHeight="1" x14ac:dyDescent="0.2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88">
        <v>71</v>
      </c>
      <c r="O75" s="93" t="s">
        <v>227</v>
      </c>
      <c r="P75" s="88" t="s">
        <v>80</v>
      </c>
      <c r="Q75" s="94">
        <v>11.75</v>
      </c>
      <c r="R75" s="98">
        <v>650</v>
      </c>
      <c r="S75" s="98">
        <v>650</v>
      </c>
      <c r="T75" s="68"/>
      <c r="U75" s="68"/>
      <c r="V75" s="67"/>
      <c r="W75" s="68"/>
      <c r="X75" s="68"/>
      <c r="Y75" s="67"/>
      <c r="Z75" s="1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7"/>
      <c r="AL75" s="67"/>
      <c r="AM75" s="68"/>
      <c r="AN75" s="67"/>
      <c r="AO75" s="68"/>
      <c r="AP75" s="68"/>
      <c r="AQ75" s="68"/>
      <c r="AR75" s="68"/>
      <c r="AS75" s="68"/>
      <c r="AT75" s="68"/>
    </row>
    <row r="76" spans="1:46" ht="30" customHeight="1" x14ac:dyDescent="0.2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88">
        <v>72</v>
      </c>
      <c r="O76" s="93" t="s">
        <v>228</v>
      </c>
      <c r="P76" s="88" t="s">
        <v>199</v>
      </c>
      <c r="Q76" s="94">
        <v>12</v>
      </c>
      <c r="R76" s="98">
        <v>650</v>
      </c>
      <c r="S76" s="98">
        <v>650</v>
      </c>
      <c r="T76" s="68"/>
      <c r="U76" s="68"/>
      <c r="V76" s="67"/>
      <c r="W76" s="68"/>
      <c r="X76" s="68"/>
      <c r="Y76" s="67"/>
      <c r="Z76" s="1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7"/>
      <c r="AL76" s="67"/>
      <c r="AM76" s="68"/>
      <c r="AN76" s="67"/>
      <c r="AO76" s="68"/>
      <c r="AP76" s="68"/>
      <c r="AQ76" s="68"/>
      <c r="AR76" s="68"/>
      <c r="AS76" s="68"/>
      <c r="AT76" s="68"/>
    </row>
    <row r="77" spans="1:46" ht="30" customHeight="1" x14ac:dyDescent="0.2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88">
        <v>73</v>
      </c>
      <c r="O77" s="93" t="s">
        <v>229</v>
      </c>
      <c r="P77" s="88" t="s">
        <v>99</v>
      </c>
      <c r="Q77" s="94">
        <v>11.5</v>
      </c>
      <c r="R77" s="98">
        <v>650</v>
      </c>
      <c r="S77" s="98">
        <v>650</v>
      </c>
      <c r="T77" s="68"/>
      <c r="U77" s="68"/>
      <c r="V77" s="67"/>
      <c r="W77" s="68"/>
      <c r="X77" s="68"/>
      <c r="Y77" s="67"/>
      <c r="Z77" s="1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7"/>
      <c r="AL77" s="67"/>
      <c r="AM77" s="68"/>
      <c r="AN77" s="67"/>
      <c r="AO77" s="68"/>
      <c r="AP77" s="68"/>
      <c r="AQ77" s="68"/>
      <c r="AR77" s="68"/>
      <c r="AS77" s="68"/>
      <c r="AT77" s="68"/>
    </row>
    <row r="78" spans="1:46" ht="30" customHeight="1" x14ac:dyDescent="0.2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88">
        <v>74</v>
      </c>
      <c r="O78" s="93" t="s">
        <v>230</v>
      </c>
      <c r="P78" s="88" t="s">
        <v>99</v>
      </c>
      <c r="Q78" s="94">
        <v>11.5</v>
      </c>
      <c r="R78" s="98">
        <v>650</v>
      </c>
      <c r="S78" s="98">
        <v>650</v>
      </c>
      <c r="T78" s="68"/>
      <c r="U78" s="68"/>
      <c r="V78" s="67"/>
      <c r="W78" s="68"/>
      <c r="X78" s="68"/>
      <c r="Y78" s="67"/>
      <c r="Z78" s="1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7"/>
      <c r="AL78" s="67"/>
      <c r="AM78" s="68"/>
      <c r="AN78" s="67"/>
      <c r="AO78" s="68"/>
      <c r="AP78" s="68"/>
      <c r="AQ78" s="68"/>
      <c r="AR78" s="68"/>
      <c r="AS78" s="68"/>
      <c r="AT78" s="68"/>
    </row>
    <row r="79" spans="1:46" ht="30" customHeight="1" x14ac:dyDescent="0.2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88">
        <v>75</v>
      </c>
      <c r="O79" s="93" t="s">
        <v>231</v>
      </c>
      <c r="P79" s="88" t="s">
        <v>89</v>
      </c>
      <c r="Q79" s="94">
        <v>12.45</v>
      </c>
      <c r="R79" s="98">
        <v>650</v>
      </c>
      <c r="S79" s="98">
        <v>650</v>
      </c>
      <c r="T79" s="68"/>
      <c r="U79" s="68"/>
      <c r="V79" s="67"/>
      <c r="W79" s="68"/>
      <c r="X79" s="68"/>
      <c r="Y79" s="67"/>
      <c r="Z79" s="1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7"/>
      <c r="AL79" s="67"/>
      <c r="AM79" s="68"/>
      <c r="AN79" s="67"/>
      <c r="AO79" s="68"/>
      <c r="AP79" s="68"/>
      <c r="AQ79" s="68"/>
      <c r="AR79" s="68"/>
      <c r="AS79" s="68"/>
      <c r="AT79" s="68"/>
    </row>
    <row r="80" spans="1:46" ht="30" customHeight="1" x14ac:dyDescent="0.2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88">
        <v>76</v>
      </c>
      <c r="O80" s="93" t="s">
        <v>232</v>
      </c>
      <c r="P80" s="88" t="s">
        <v>88</v>
      </c>
      <c r="Q80" s="94">
        <v>10.5</v>
      </c>
      <c r="R80" s="98">
        <v>650</v>
      </c>
      <c r="S80" s="98">
        <v>650</v>
      </c>
      <c r="T80" s="68"/>
      <c r="U80" s="68"/>
      <c r="V80" s="67"/>
      <c r="W80" s="68"/>
      <c r="X80" s="68"/>
      <c r="Y80" s="67"/>
      <c r="Z80" s="1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7"/>
      <c r="AL80" s="67"/>
      <c r="AM80" s="68"/>
      <c r="AN80" s="67"/>
      <c r="AO80" s="68"/>
      <c r="AP80" s="68"/>
      <c r="AQ80" s="68"/>
      <c r="AR80" s="68"/>
      <c r="AS80" s="68"/>
      <c r="AT80" s="68"/>
    </row>
    <row r="81" spans="1:46" ht="30" customHeight="1" x14ac:dyDescent="0.2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88">
        <v>77</v>
      </c>
      <c r="O81" s="93" t="s">
        <v>233</v>
      </c>
      <c r="P81" s="88" t="s">
        <v>77</v>
      </c>
      <c r="Q81" s="94">
        <v>11.25</v>
      </c>
      <c r="R81" s="98">
        <v>650</v>
      </c>
      <c r="S81" s="98">
        <v>650</v>
      </c>
      <c r="T81" s="68"/>
      <c r="U81" s="68"/>
      <c r="V81" s="67"/>
      <c r="W81" s="68"/>
      <c r="X81" s="68"/>
      <c r="Y81" s="67"/>
      <c r="Z81" s="1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7"/>
      <c r="AL81" s="67"/>
      <c r="AM81" s="68"/>
      <c r="AN81" s="67"/>
      <c r="AO81" s="68"/>
      <c r="AP81" s="68"/>
      <c r="AQ81" s="68"/>
      <c r="AR81" s="68"/>
      <c r="AS81" s="68"/>
      <c r="AT81" s="68"/>
    </row>
    <row r="82" spans="1:46" ht="30" customHeight="1" x14ac:dyDescent="0.2">
      <c r="A82" s="68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88">
        <v>78</v>
      </c>
      <c r="O82" s="93" t="s">
        <v>234</v>
      </c>
      <c r="P82" s="88" t="s">
        <v>89</v>
      </c>
      <c r="Q82" s="94">
        <v>11.2</v>
      </c>
      <c r="R82" s="98">
        <v>650</v>
      </c>
      <c r="S82" s="98">
        <v>650</v>
      </c>
      <c r="T82" s="68"/>
      <c r="U82" s="68"/>
      <c r="V82" s="67"/>
      <c r="W82" s="68"/>
      <c r="X82" s="68"/>
      <c r="Y82" s="67"/>
      <c r="Z82" s="1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7"/>
      <c r="AL82" s="67"/>
      <c r="AM82" s="68"/>
      <c r="AN82" s="67"/>
      <c r="AO82" s="68"/>
      <c r="AP82" s="68"/>
      <c r="AQ82" s="68"/>
      <c r="AR82" s="68"/>
      <c r="AS82" s="68"/>
      <c r="AT82" s="68"/>
    </row>
    <row r="83" spans="1:46" ht="30" customHeight="1" x14ac:dyDescent="0.2">
      <c r="A83" s="68"/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88">
        <v>79</v>
      </c>
      <c r="O83" s="93" t="s">
        <v>235</v>
      </c>
      <c r="P83" s="88" t="s">
        <v>98</v>
      </c>
      <c r="Q83" s="94">
        <v>12.5</v>
      </c>
      <c r="R83" s="98">
        <v>650</v>
      </c>
      <c r="S83" s="98">
        <v>650</v>
      </c>
      <c r="T83" s="68"/>
      <c r="U83" s="68"/>
      <c r="V83" s="67"/>
      <c r="W83" s="68"/>
      <c r="X83" s="68"/>
      <c r="Y83" s="67"/>
      <c r="Z83" s="1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7"/>
      <c r="AL83" s="67"/>
      <c r="AM83" s="68"/>
      <c r="AN83" s="67"/>
      <c r="AO83" s="68"/>
      <c r="AP83" s="68"/>
      <c r="AQ83" s="68"/>
      <c r="AR83" s="68"/>
      <c r="AS83" s="68"/>
      <c r="AT83" s="68"/>
    </row>
    <row r="84" spans="1:46" ht="30" customHeight="1" x14ac:dyDescent="0.2">
      <c r="A84" s="68"/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88">
        <v>80</v>
      </c>
      <c r="O84" s="93" t="s">
        <v>236</v>
      </c>
      <c r="P84" s="88" t="s">
        <v>97</v>
      </c>
      <c r="Q84" s="94">
        <v>10.55</v>
      </c>
      <c r="R84" s="98">
        <v>650</v>
      </c>
      <c r="S84" s="98">
        <v>650</v>
      </c>
      <c r="T84" s="68"/>
      <c r="U84" s="68"/>
      <c r="V84" s="67"/>
      <c r="W84" s="68"/>
      <c r="X84" s="68"/>
      <c r="Y84" s="67"/>
      <c r="Z84" s="1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7"/>
      <c r="AL84" s="67"/>
      <c r="AM84" s="68"/>
      <c r="AN84" s="67"/>
      <c r="AO84" s="68"/>
      <c r="AP84" s="68"/>
      <c r="AQ84" s="68"/>
      <c r="AR84" s="68"/>
      <c r="AS84" s="68"/>
      <c r="AT84" s="68"/>
    </row>
    <row r="85" spans="1:46" ht="30" customHeight="1" x14ac:dyDescent="0.2">
      <c r="A85" s="68"/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88">
        <v>81</v>
      </c>
      <c r="O85" s="93" t="s">
        <v>237</v>
      </c>
      <c r="P85" s="88" t="s">
        <v>95</v>
      </c>
      <c r="Q85" s="94">
        <v>13.4</v>
      </c>
      <c r="R85" s="98">
        <v>650</v>
      </c>
      <c r="S85" s="98">
        <v>650</v>
      </c>
      <c r="T85" s="68"/>
      <c r="U85" s="68"/>
      <c r="V85" s="67"/>
      <c r="W85" s="68"/>
      <c r="X85" s="68"/>
      <c r="Y85" s="67"/>
      <c r="Z85" s="1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7"/>
      <c r="AL85" s="67"/>
      <c r="AM85" s="68"/>
      <c r="AN85" s="67"/>
      <c r="AO85" s="68"/>
      <c r="AP85" s="68"/>
      <c r="AQ85" s="68"/>
      <c r="AR85" s="68"/>
      <c r="AS85" s="68"/>
      <c r="AT85" s="68"/>
    </row>
    <row r="86" spans="1:46" ht="30" customHeight="1" x14ac:dyDescent="0.2">
      <c r="A86" s="68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88">
        <v>82</v>
      </c>
      <c r="O86" s="93" t="s">
        <v>238</v>
      </c>
      <c r="P86" s="88" t="s">
        <v>95</v>
      </c>
      <c r="Q86" s="94">
        <v>13.65</v>
      </c>
      <c r="R86" s="98">
        <v>650</v>
      </c>
      <c r="S86" s="98">
        <v>650</v>
      </c>
      <c r="T86" s="68"/>
      <c r="U86" s="68"/>
      <c r="V86" s="67"/>
      <c r="W86" s="68"/>
      <c r="X86" s="68"/>
      <c r="Y86" s="67"/>
      <c r="Z86" s="1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7"/>
      <c r="AL86" s="67"/>
      <c r="AM86" s="68"/>
      <c r="AN86" s="67"/>
      <c r="AO86" s="68"/>
      <c r="AP86" s="68"/>
      <c r="AQ86" s="68"/>
      <c r="AR86" s="68"/>
      <c r="AS86" s="68"/>
      <c r="AT86" s="68"/>
    </row>
    <row r="87" spans="1:46" ht="30" customHeight="1" x14ac:dyDescent="0.2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88">
        <v>83</v>
      </c>
      <c r="O87" s="93" t="s">
        <v>239</v>
      </c>
      <c r="P87" s="88" t="s">
        <v>96</v>
      </c>
      <c r="Q87" s="94">
        <v>15.45</v>
      </c>
      <c r="R87" s="98">
        <v>650</v>
      </c>
      <c r="S87" s="98">
        <v>650</v>
      </c>
      <c r="T87" s="68"/>
      <c r="U87" s="68"/>
      <c r="V87" s="67"/>
      <c r="W87" s="68"/>
      <c r="X87" s="68"/>
      <c r="Y87" s="67"/>
      <c r="Z87" s="1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7"/>
      <c r="AL87" s="67"/>
      <c r="AM87" s="68"/>
      <c r="AN87" s="67"/>
      <c r="AO87" s="68"/>
      <c r="AP87" s="68"/>
      <c r="AQ87" s="68"/>
      <c r="AR87" s="68"/>
      <c r="AS87" s="68"/>
      <c r="AT87" s="68"/>
    </row>
    <row r="88" spans="1:46" ht="30" customHeight="1" x14ac:dyDescent="0.2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88">
        <v>84</v>
      </c>
      <c r="O88" s="93" t="s">
        <v>240</v>
      </c>
      <c r="P88" s="88" t="s">
        <v>96</v>
      </c>
      <c r="Q88" s="94">
        <v>14.55</v>
      </c>
      <c r="R88" s="98">
        <v>650</v>
      </c>
      <c r="S88" s="98">
        <v>650</v>
      </c>
      <c r="T88" s="68"/>
      <c r="U88" s="68"/>
      <c r="V88" s="67"/>
      <c r="W88" s="68"/>
      <c r="X88" s="68"/>
      <c r="Y88" s="67"/>
      <c r="Z88" s="1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7"/>
      <c r="AL88" s="67"/>
      <c r="AM88" s="68"/>
      <c r="AN88" s="67"/>
      <c r="AO88" s="68"/>
      <c r="AP88" s="68"/>
      <c r="AQ88" s="68"/>
      <c r="AR88" s="68"/>
      <c r="AS88" s="68"/>
      <c r="AT88" s="68"/>
    </row>
    <row r="89" spans="1:46" ht="30" customHeight="1" x14ac:dyDescent="0.2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88">
        <v>85</v>
      </c>
      <c r="O89" s="93" t="s">
        <v>241</v>
      </c>
      <c r="P89" s="88" t="s">
        <v>199</v>
      </c>
      <c r="Q89" s="94">
        <v>11.9</v>
      </c>
      <c r="R89" s="98">
        <v>650</v>
      </c>
      <c r="S89" s="98">
        <v>650</v>
      </c>
      <c r="T89" s="68"/>
      <c r="U89" s="68"/>
      <c r="V89" s="67"/>
      <c r="W89" s="68"/>
      <c r="X89" s="68"/>
      <c r="Y89" s="67"/>
      <c r="Z89" s="1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7"/>
      <c r="AL89" s="67"/>
      <c r="AM89" s="68"/>
      <c r="AN89" s="67"/>
      <c r="AO89" s="68"/>
      <c r="AP89" s="68"/>
      <c r="AQ89" s="68"/>
      <c r="AR89" s="68"/>
      <c r="AS89" s="68"/>
      <c r="AT89" s="68"/>
    </row>
    <row r="90" spans="1:46" ht="30" customHeight="1" x14ac:dyDescent="0.2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88">
        <v>86</v>
      </c>
      <c r="O90" s="93" t="s">
        <v>242</v>
      </c>
      <c r="P90" s="88" t="s">
        <v>98</v>
      </c>
      <c r="Q90" s="94">
        <v>11.75</v>
      </c>
      <c r="R90" s="98">
        <v>650</v>
      </c>
      <c r="S90" s="98">
        <v>650</v>
      </c>
      <c r="T90" s="68"/>
      <c r="U90" s="68"/>
      <c r="V90" s="67"/>
      <c r="W90" s="68"/>
      <c r="X90" s="68"/>
      <c r="Y90" s="67"/>
      <c r="Z90" s="1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7"/>
      <c r="AL90" s="67"/>
      <c r="AM90" s="68"/>
      <c r="AN90" s="67"/>
      <c r="AO90" s="68"/>
      <c r="AP90" s="68"/>
      <c r="AQ90" s="68"/>
      <c r="AR90" s="68"/>
      <c r="AS90" s="68"/>
      <c r="AT90" s="68"/>
    </row>
    <row r="91" spans="1:46" ht="30" customHeight="1" x14ac:dyDescent="0.2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88">
        <v>87</v>
      </c>
      <c r="O91" s="93" t="s">
        <v>243</v>
      </c>
      <c r="P91" s="88" t="s">
        <v>92</v>
      </c>
      <c r="Q91" s="94">
        <v>11.45</v>
      </c>
      <c r="R91" s="98">
        <v>650</v>
      </c>
      <c r="S91" s="98">
        <v>650</v>
      </c>
      <c r="T91" s="68"/>
      <c r="U91" s="68"/>
      <c r="V91" s="67"/>
      <c r="W91" s="68"/>
      <c r="X91" s="68"/>
      <c r="Y91" s="67"/>
      <c r="Z91" s="1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7"/>
      <c r="AL91" s="67"/>
      <c r="AM91" s="68"/>
      <c r="AN91" s="67"/>
      <c r="AO91" s="68"/>
      <c r="AP91" s="68"/>
      <c r="AQ91" s="68"/>
      <c r="AR91" s="68"/>
      <c r="AS91" s="68"/>
      <c r="AT91" s="68"/>
    </row>
    <row r="92" spans="1:46" ht="30" customHeight="1" x14ac:dyDescent="0.2">
      <c r="A92" s="68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88">
        <v>88</v>
      </c>
      <c r="O92" s="93" t="s">
        <v>244</v>
      </c>
      <c r="P92" s="88" t="s">
        <v>93</v>
      </c>
      <c r="Q92" s="94">
        <v>10.35</v>
      </c>
      <c r="R92" s="98">
        <v>650</v>
      </c>
      <c r="S92" s="98">
        <v>650</v>
      </c>
      <c r="T92" s="68"/>
      <c r="U92" s="68"/>
      <c r="V92" s="67"/>
      <c r="W92" s="68"/>
      <c r="X92" s="68"/>
      <c r="Y92" s="67"/>
      <c r="Z92" s="1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7"/>
      <c r="AL92" s="67"/>
      <c r="AM92" s="68"/>
      <c r="AN92" s="67"/>
      <c r="AO92" s="68"/>
      <c r="AP92" s="68"/>
      <c r="AQ92" s="68"/>
      <c r="AR92" s="68"/>
      <c r="AS92" s="68"/>
      <c r="AT92" s="68"/>
    </row>
    <row r="93" spans="1:46" ht="30" customHeight="1" x14ac:dyDescent="0.2">
      <c r="A93" s="68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88">
        <v>89</v>
      </c>
      <c r="O93" s="93" t="s">
        <v>245</v>
      </c>
      <c r="P93" s="88" t="s">
        <v>80</v>
      </c>
      <c r="Q93" s="94">
        <v>10.8</v>
      </c>
      <c r="R93" s="98">
        <v>650</v>
      </c>
      <c r="S93" s="98">
        <v>650</v>
      </c>
      <c r="T93" s="68"/>
      <c r="U93" s="68"/>
      <c r="V93" s="67"/>
      <c r="W93" s="68"/>
      <c r="X93" s="68"/>
      <c r="Y93" s="67"/>
      <c r="Z93" s="1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7"/>
      <c r="AL93" s="67"/>
      <c r="AM93" s="68"/>
      <c r="AN93" s="67"/>
      <c r="AO93" s="68"/>
      <c r="AP93" s="68"/>
      <c r="AQ93" s="68"/>
      <c r="AR93" s="68"/>
      <c r="AS93" s="68"/>
      <c r="AT93" s="68"/>
    </row>
    <row r="94" spans="1:46" ht="30" customHeight="1" x14ac:dyDescent="0.2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88">
        <v>90</v>
      </c>
      <c r="O94" s="93" t="s">
        <v>246</v>
      </c>
      <c r="P94" s="88" t="s">
        <v>85</v>
      </c>
      <c r="Q94" s="94">
        <v>10.35</v>
      </c>
      <c r="R94" s="98">
        <v>650</v>
      </c>
      <c r="S94" s="98">
        <v>650</v>
      </c>
      <c r="T94" s="68"/>
      <c r="U94" s="68"/>
      <c r="V94" s="67"/>
      <c r="W94" s="68"/>
      <c r="X94" s="68"/>
      <c r="Y94" s="67"/>
      <c r="Z94" s="1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7"/>
      <c r="AL94" s="67"/>
      <c r="AM94" s="68"/>
      <c r="AN94" s="67"/>
      <c r="AO94" s="68"/>
      <c r="AP94" s="68"/>
      <c r="AQ94" s="68"/>
      <c r="AR94" s="68"/>
      <c r="AS94" s="68"/>
      <c r="AT94" s="68"/>
    </row>
    <row r="95" spans="1:46" ht="30" customHeight="1" x14ac:dyDescent="0.2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88">
        <v>91</v>
      </c>
      <c r="O95" s="93" t="s">
        <v>247</v>
      </c>
      <c r="P95" s="88" t="s">
        <v>89</v>
      </c>
      <c r="Q95" s="94">
        <v>11.7</v>
      </c>
      <c r="R95" s="98">
        <v>650</v>
      </c>
      <c r="S95" s="98">
        <v>650</v>
      </c>
      <c r="T95" s="68"/>
      <c r="U95" s="68"/>
      <c r="V95" s="67"/>
      <c r="W95" s="68"/>
      <c r="X95" s="68"/>
      <c r="Y95" s="67"/>
      <c r="Z95" s="1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7"/>
      <c r="AL95" s="67"/>
      <c r="AM95" s="68"/>
      <c r="AN95" s="67"/>
      <c r="AO95" s="68"/>
      <c r="AP95" s="68"/>
      <c r="AQ95" s="68"/>
      <c r="AR95" s="68"/>
      <c r="AS95" s="68"/>
      <c r="AT95" s="68"/>
    </row>
    <row r="96" spans="1:46" ht="30" customHeight="1" x14ac:dyDescent="0.2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88">
        <v>92</v>
      </c>
      <c r="O96" s="93" t="s">
        <v>248</v>
      </c>
      <c r="P96" s="88" t="s">
        <v>89</v>
      </c>
      <c r="Q96" s="94">
        <v>12.45</v>
      </c>
      <c r="R96" s="98">
        <v>650</v>
      </c>
      <c r="S96" s="98">
        <v>650</v>
      </c>
      <c r="T96" s="68"/>
      <c r="U96" s="68"/>
      <c r="V96" s="67"/>
      <c r="W96" s="68"/>
      <c r="X96" s="68"/>
      <c r="Y96" s="67"/>
      <c r="Z96" s="1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7"/>
      <c r="AL96" s="67"/>
      <c r="AM96" s="68"/>
      <c r="AN96" s="67"/>
      <c r="AO96" s="68"/>
      <c r="AP96" s="68"/>
      <c r="AQ96" s="68"/>
      <c r="AR96" s="68"/>
      <c r="AS96" s="68"/>
      <c r="AT96" s="68"/>
    </row>
    <row r="97" spans="1:46" ht="30" customHeight="1" x14ac:dyDescent="0.2">
      <c r="A97" s="68"/>
      <c r="B97" s="68"/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88">
        <v>93</v>
      </c>
      <c r="O97" s="93" t="s">
        <v>249</v>
      </c>
      <c r="P97" s="88" t="s">
        <v>89</v>
      </c>
      <c r="Q97" s="94">
        <v>11.6</v>
      </c>
      <c r="R97" s="98">
        <v>650</v>
      </c>
      <c r="S97" s="98">
        <v>650</v>
      </c>
      <c r="T97" s="68"/>
      <c r="U97" s="68"/>
      <c r="V97" s="67"/>
      <c r="W97" s="68"/>
      <c r="X97" s="68"/>
      <c r="Y97" s="67"/>
      <c r="Z97" s="1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7"/>
      <c r="AL97" s="67"/>
      <c r="AM97" s="68"/>
      <c r="AN97" s="67"/>
      <c r="AO97" s="68"/>
      <c r="AP97" s="68"/>
      <c r="AQ97" s="68"/>
      <c r="AR97" s="68"/>
      <c r="AS97" s="68"/>
      <c r="AT97" s="68"/>
    </row>
    <row r="98" spans="1:46" ht="30" customHeight="1" x14ac:dyDescent="0.2">
      <c r="A98" s="68"/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88">
        <v>94</v>
      </c>
      <c r="O98" s="93" t="s">
        <v>250</v>
      </c>
      <c r="P98" s="88" t="s">
        <v>89</v>
      </c>
      <c r="Q98" s="94">
        <v>12.45</v>
      </c>
      <c r="R98" s="98">
        <v>650</v>
      </c>
      <c r="S98" s="98">
        <v>650</v>
      </c>
      <c r="T98" s="68"/>
      <c r="U98" s="68"/>
      <c r="V98" s="67"/>
      <c r="W98" s="68"/>
      <c r="X98" s="68"/>
      <c r="Y98" s="67"/>
      <c r="Z98" s="1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7"/>
      <c r="AL98" s="67"/>
      <c r="AM98" s="68"/>
      <c r="AN98" s="67"/>
      <c r="AO98" s="68"/>
      <c r="AP98" s="68"/>
      <c r="AQ98" s="68"/>
      <c r="AR98" s="68"/>
      <c r="AS98" s="68"/>
      <c r="AT98" s="68"/>
    </row>
    <row r="99" spans="1:46" ht="30" customHeight="1" x14ac:dyDescent="0.2">
      <c r="A99" s="68"/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88">
        <v>95</v>
      </c>
      <c r="O99" s="93" t="s">
        <v>251</v>
      </c>
      <c r="P99" s="88" t="s">
        <v>89</v>
      </c>
      <c r="Q99" s="94">
        <v>10.9</v>
      </c>
      <c r="R99" s="98">
        <v>650</v>
      </c>
      <c r="S99" s="98">
        <v>650</v>
      </c>
      <c r="T99" s="68"/>
      <c r="U99" s="68"/>
      <c r="V99" s="67"/>
      <c r="W99" s="68"/>
      <c r="X99" s="68"/>
      <c r="Y99" s="67"/>
      <c r="Z99" s="1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7"/>
      <c r="AL99" s="67"/>
      <c r="AM99" s="68"/>
      <c r="AN99" s="67"/>
      <c r="AO99" s="68"/>
      <c r="AP99" s="68"/>
      <c r="AQ99" s="68"/>
      <c r="AR99" s="68"/>
      <c r="AS99" s="68"/>
      <c r="AT99" s="68"/>
    </row>
    <row r="100" spans="1:46" ht="30" customHeight="1" x14ac:dyDescent="0.2">
      <c r="A100" s="68"/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88">
        <v>97</v>
      </c>
      <c r="O100" s="93"/>
      <c r="P100" s="88"/>
      <c r="Q100" s="94">
        <v>25.78</v>
      </c>
      <c r="R100" s="98">
        <v>650</v>
      </c>
      <c r="S100" s="98">
        <v>650</v>
      </c>
      <c r="T100" s="68"/>
      <c r="U100" s="68"/>
      <c r="V100" s="67"/>
      <c r="W100" s="68"/>
      <c r="X100" s="68"/>
      <c r="Y100" s="67"/>
      <c r="Z100" s="1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7"/>
      <c r="AL100" s="67"/>
      <c r="AM100" s="68"/>
      <c r="AN100" s="67"/>
      <c r="AO100" s="68"/>
      <c r="AP100" s="68"/>
      <c r="AQ100" s="68"/>
      <c r="AR100" s="68"/>
      <c r="AS100" s="68"/>
      <c r="AT100" s="68"/>
    </row>
    <row r="101" spans="1:46" ht="30" customHeight="1" x14ac:dyDescent="0.2">
      <c r="A101" s="68"/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88">
        <v>971</v>
      </c>
      <c r="O101" s="121" t="s">
        <v>86</v>
      </c>
      <c r="P101" s="88"/>
      <c r="Q101" s="94">
        <v>24.85</v>
      </c>
      <c r="R101" s="98">
        <v>650</v>
      </c>
      <c r="S101" s="98">
        <v>650</v>
      </c>
      <c r="T101" s="68"/>
      <c r="U101" s="68"/>
      <c r="V101" s="67"/>
      <c r="W101" s="68"/>
      <c r="X101" s="68"/>
      <c r="Y101" s="67"/>
      <c r="Z101" s="1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7"/>
      <c r="AL101" s="67"/>
      <c r="AM101" s="68"/>
      <c r="AN101" s="67"/>
      <c r="AO101" s="68"/>
      <c r="AP101" s="68"/>
      <c r="AQ101" s="68"/>
      <c r="AR101" s="68"/>
      <c r="AS101" s="68"/>
      <c r="AT101" s="68"/>
    </row>
    <row r="102" spans="1:46" ht="30" customHeight="1" x14ac:dyDescent="0.2">
      <c r="A102" s="68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88">
        <v>972</v>
      </c>
      <c r="O102" s="93" t="s">
        <v>94</v>
      </c>
      <c r="P102" s="88"/>
      <c r="Q102" s="94">
        <v>26.1</v>
      </c>
      <c r="R102" s="98">
        <v>650</v>
      </c>
      <c r="S102" s="98">
        <v>650</v>
      </c>
      <c r="T102" s="68"/>
      <c r="U102" s="68"/>
      <c r="V102" s="67"/>
      <c r="W102" s="68"/>
      <c r="X102" s="68"/>
      <c r="Y102" s="67"/>
      <c r="Z102" s="1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7"/>
      <c r="AL102" s="67"/>
      <c r="AM102" s="68"/>
      <c r="AN102" s="67"/>
      <c r="AO102" s="68"/>
      <c r="AP102" s="68"/>
      <c r="AQ102" s="68"/>
      <c r="AR102" s="68"/>
      <c r="AS102" s="68"/>
      <c r="AT102" s="68"/>
    </row>
    <row r="103" spans="1:46" ht="30" customHeight="1" x14ac:dyDescent="0.2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88">
        <v>973</v>
      </c>
      <c r="O103" s="93" t="s">
        <v>87</v>
      </c>
      <c r="P103" s="88"/>
      <c r="Q103" s="94">
        <v>26.95</v>
      </c>
      <c r="R103" s="98">
        <v>650</v>
      </c>
      <c r="S103" s="98">
        <v>650</v>
      </c>
      <c r="T103" s="68"/>
      <c r="U103" s="68"/>
      <c r="V103" s="67"/>
      <c r="W103" s="68"/>
      <c r="X103" s="68"/>
      <c r="Y103" s="67"/>
      <c r="Z103" s="1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7"/>
      <c r="AL103" s="67"/>
      <c r="AM103" s="68"/>
      <c r="AN103" s="67"/>
      <c r="AO103" s="68"/>
      <c r="AP103" s="68"/>
      <c r="AQ103" s="68"/>
      <c r="AR103" s="68"/>
      <c r="AS103" s="68"/>
      <c r="AT103" s="68"/>
    </row>
    <row r="104" spans="1:46" ht="30" customHeight="1" x14ac:dyDescent="0.2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88">
        <v>974</v>
      </c>
      <c r="O104" s="93" t="s">
        <v>90</v>
      </c>
      <c r="P104" s="88"/>
      <c r="Q104" s="94">
        <v>24.25</v>
      </c>
      <c r="R104" s="98">
        <v>650</v>
      </c>
      <c r="S104" s="98">
        <v>650</v>
      </c>
      <c r="T104" s="68"/>
      <c r="U104" s="68"/>
      <c r="V104" s="67"/>
      <c r="W104" s="68"/>
      <c r="X104" s="68"/>
      <c r="Y104" s="67"/>
      <c r="Z104" s="1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7"/>
      <c r="AL104" s="67"/>
      <c r="AM104" s="68"/>
      <c r="AN104" s="67"/>
      <c r="AO104" s="68"/>
      <c r="AP104" s="68"/>
      <c r="AQ104" s="68"/>
      <c r="AR104" s="68"/>
      <c r="AS104" s="68"/>
      <c r="AT104" s="68"/>
    </row>
    <row r="105" spans="1:46" ht="30" customHeight="1" thickBot="1" x14ac:dyDescent="0.25">
      <c r="A105" s="68"/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111">
        <v>976</v>
      </c>
      <c r="O105" s="110" t="s">
        <v>252</v>
      </c>
      <c r="P105" s="111"/>
      <c r="Q105" s="122">
        <v>26.75</v>
      </c>
      <c r="R105" s="98">
        <v>650</v>
      </c>
      <c r="S105" s="98">
        <v>650</v>
      </c>
      <c r="T105" s="68"/>
      <c r="U105" s="68"/>
      <c r="V105" s="67"/>
      <c r="W105" s="68"/>
      <c r="X105" s="68"/>
      <c r="Y105" s="67"/>
      <c r="Z105" s="1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</row>
    <row r="106" spans="1:46" ht="30" customHeight="1" x14ac:dyDescent="0.2">
      <c r="A106" s="68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7"/>
      <c r="W106" s="68"/>
      <c r="X106" s="68"/>
      <c r="Y106" s="67"/>
      <c r="Z106" s="1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</row>
    <row r="107" spans="1:46" ht="30" customHeight="1" x14ac:dyDescent="0.2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7"/>
      <c r="W107" s="68"/>
      <c r="X107" s="68"/>
      <c r="Y107" s="67"/>
      <c r="Z107" s="1"/>
      <c r="AA107" s="68"/>
      <c r="AB107" s="68"/>
      <c r="AC107" s="68"/>
      <c r="AD107" s="67"/>
      <c r="AE107" s="67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</row>
    <row r="108" spans="1:46" ht="30" customHeight="1" x14ac:dyDescent="0.2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7"/>
      <c r="W108" s="67"/>
      <c r="X108" s="67"/>
      <c r="Y108" s="67"/>
      <c r="Z108" s="1"/>
      <c r="AA108" s="68"/>
      <c r="AB108" s="67"/>
      <c r="AC108" s="67"/>
      <c r="AD108" s="67"/>
      <c r="AE108" s="67"/>
      <c r="AF108" s="67"/>
      <c r="AG108" s="67"/>
      <c r="AH108" s="67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</row>
    <row r="109" spans="1:46" ht="30" customHeight="1" x14ac:dyDescent="0.2">
      <c r="A109" s="68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7"/>
      <c r="W109" s="67"/>
      <c r="X109" s="67"/>
      <c r="Y109" s="67"/>
      <c r="Z109" s="1"/>
      <c r="AA109" s="68"/>
      <c r="AB109" s="67"/>
      <c r="AC109" s="67"/>
      <c r="AD109" s="67"/>
      <c r="AE109" s="67"/>
      <c r="AF109" s="67"/>
      <c r="AG109" s="67"/>
      <c r="AH109" s="67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</row>
    <row r="110" spans="1:46" ht="30" customHeight="1" x14ac:dyDescent="0.2">
      <c r="A110" s="68"/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7"/>
      <c r="W110" s="67"/>
      <c r="X110" s="67"/>
      <c r="Y110" s="67"/>
      <c r="Z110" s="1"/>
      <c r="AA110" s="68"/>
      <c r="AB110" s="67"/>
      <c r="AC110" s="67"/>
      <c r="AD110" s="67"/>
      <c r="AE110" s="67"/>
      <c r="AF110" s="67"/>
      <c r="AG110" s="67"/>
      <c r="AH110" s="67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</row>
    <row r="111" spans="1:46" ht="30" customHeight="1" x14ac:dyDescent="0.2">
      <c r="A111" s="68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7"/>
      <c r="W111" s="67"/>
      <c r="X111" s="67"/>
      <c r="Y111" s="67"/>
      <c r="Z111" s="1"/>
      <c r="AA111" s="68"/>
      <c r="AB111" s="67"/>
      <c r="AC111" s="67"/>
      <c r="AD111" s="67"/>
      <c r="AE111" s="67"/>
      <c r="AF111" s="67"/>
      <c r="AG111" s="67"/>
      <c r="AH111" s="67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</row>
    <row r="112" spans="1:46" ht="30" customHeight="1" x14ac:dyDescent="0.2">
      <c r="A112" s="6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7"/>
      <c r="W112" s="67"/>
      <c r="X112" s="67"/>
      <c r="Y112" s="67"/>
      <c r="Z112" s="1"/>
      <c r="AA112" s="68"/>
      <c r="AB112" s="67"/>
      <c r="AC112" s="67"/>
      <c r="AD112" s="67"/>
      <c r="AE112" s="67"/>
      <c r="AF112" s="67"/>
      <c r="AG112" s="67"/>
      <c r="AH112" s="67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</row>
    <row r="113" spans="1:46" ht="30" customHeight="1" x14ac:dyDescent="0.2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7"/>
      <c r="W113" s="67"/>
      <c r="X113" s="67"/>
      <c r="Y113" s="67"/>
      <c r="Z113" s="1"/>
      <c r="AA113" s="68"/>
      <c r="AB113" s="67"/>
      <c r="AC113" s="67"/>
      <c r="AD113" s="67"/>
      <c r="AE113" s="67"/>
      <c r="AF113" s="67"/>
      <c r="AG113" s="67"/>
      <c r="AH113" s="67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</row>
    <row r="114" spans="1:46" ht="30" customHeight="1" x14ac:dyDescent="0.2">
      <c r="A114" s="68"/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7"/>
      <c r="W114" s="67"/>
      <c r="X114" s="67"/>
      <c r="Y114" s="67"/>
      <c r="Z114" s="1"/>
      <c r="AA114" s="68"/>
      <c r="AB114" s="67"/>
      <c r="AC114" s="67"/>
      <c r="AD114" s="67"/>
      <c r="AE114" s="67"/>
      <c r="AF114" s="67"/>
      <c r="AG114" s="67"/>
      <c r="AH114" s="67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</row>
    <row r="115" spans="1:46" ht="30" customHeight="1" x14ac:dyDescent="0.2">
      <c r="A115" s="68"/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7"/>
      <c r="W115" s="67"/>
      <c r="X115" s="67"/>
      <c r="Y115" s="67"/>
      <c r="Z115" s="1"/>
      <c r="AA115" s="68"/>
      <c r="AB115" s="67"/>
      <c r="AC115" s="67"/>
      <c r="AD115" s="67"/>
      <c r="AE115" s="67"/>
      <c r="AF115" s="67"/>
      <c r="AG115" s="67"/>
      <c r="AH115" s="67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</row>
    <row r="116" spans="1:46" ht="30" customHeight="1" x14ac:dyDescent="0.2">
      <c r="A116" s="68"/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7"/>
      <c r="W116" s="67"/>
      <c r="X116" s="67"/>
      <c r="Y116" s="67"/>
      <c r="Z116" s="1"/>
      <c r="AA116" s="68"/>
      <c r="AB116" s="67"/>
      <c r="AC116" s="67"/>
      <c r="AD116" s="67"/>
      <c r="AE116" s="67"/>
      <c r="AF116" s="67"/>
      <c r="AG116" s="67"/>
      <c r="AH116" s="67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</row>
    <row r="117" spans="1:46" ht="30" customHeight="1" x14ac:dyDescent="0.2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7"/>
      <c r="W117" s="67"/>
      <c r="X117" s="67"/>
      <c r="Y117" s="67"/>
      <c r="Z117" s="1"/>
      <c r="AA117" s="68"/>
      <c r="AB117" s="67"/>
      <c r="AC117" s="67"/>
      <c r="AD117" s="67"/>
      <c r="AE117" s="67"/>
      <c r="AF117" s="67"/>
      <c r="AG117" s="67"/>
      <c r="AH117" s="67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</row>
    <row r="118" spans="1:46" ht="30" customHeight="1" x14ac:dyDescent="0.2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7"/>
      <c r="W118" s="67"/>
      <c r="X118" s="67"/>
      <c r="Y118" s="67"/>
      <c r="Z118" s="1"/>
      <c r="AA118" s="68"/>
      <c r="AB118" s="67"/>
      <c r="AC118" s="67"/>
      <c r="AD118" s="67"/>
      <c r="AE118" s="67"/>
      <c r="AF118" s="67"/>
      <c r="AG118" s="67"/>
      <c r="AH118" s="67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</row>
    <row r="119" spans="1:46" ht="30" customHeight="1" x14ac:dyDescent="0.2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7"/>
      <c r="W119" s="67"/>
      <c r="X119" s="67"/>
      <c r="Y119" s="67"/>
      <c r="Z119" s="1"/>
      <c r="AA119" s="68"/>
      <c r="AB119" s="67"/>
      <c r="AC119" s="67"/>
      <c r="AD119" s="67"/>
      <c r="AE119" s="67"/>
      <c r="AF119" s="67"/>
      <c r="AG119" s="67"/>
      <c r="AH119" s="67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</row>
    <row r="120" spans="1:46" ht="30" customHeight="1" x14ac:dyDescent="0.2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7"/>
      <c r="W120" s="67"/>
      <c r="X120" s="67"/>
      <c r="Y120" s="67"/>
      <c r="Z120" s="1"/>
      <c r="AA120" s="68"/>
      <c r="AB120" s="67"/>
      <c r="AC120" s="67"/>
      <c r="AD120" s="67"/>
      <c r="AE120" s="67"/>
      <c r="AF120" s="67"/>
      <c r="AG120" s="67"/>
      <c r="AH120" s="67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</row>
    <row r="121" spans="1:46" ht="30" customHeight="1" x14ac:dyDescent="0.2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7"/>
      <c r="W121" s="67"/>
      <c r="X121" s="67"/>
      <c r="Y121" s="67"/>
      <c r="Z121" s="1"/>
      <c r="AA121" s="68"/>
      <c r="AB121" s="67"/>
      <c r="AC121" s="67"/>
      <c r="AD121" s="67"/>
      <c r="AE121" s="67"/>
      <c r="AF121" s="67"/>
      <c r="AG121" s="67"/>
      <c r="AH121" s="67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</row>
    <row r="122" spans="1:46" ht="30" customHeight="1" x14ac:dyDescent="0.2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7"/>
      <c r="W122" s="67"/>
      <c r="X122" s="67"/>
      <c r="Y122" s="67"/>
      <c r="Z122" s="1"/>
      <c r="AA122" s="68"/>
      <c r="AB122" s="67"/>
      <c r="AC122" s="67"/>
      <c r="AD122" s="67"/>
      <c r="AE122" s="67"/>
      <c r="AF122" s="67"/>
      <c r="AG122" s="67"/>
      <c r="AH122" s="67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</row>
    <row r="123" spans="1:46" ht="30" customHeight="1" x14ac:dyDescent="0.2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7"/>
      <c r="W123" s="67"/>
      <c r="X123" s="67"/>
      <c r="Y123" s="67"/>
      <c r="Z123" s="1"/>
      <c r="AA123" s="68"/>
      <c r="AB123" s="67"/>
      <c r="AC123" s="67"/>
      <c r="AD123" s="67"/>
      <c r="AE123" s="67"/>
      <c r="AF123" s="67"/>
      <c r="AG123" s="67"/>
      <c r="AH123" s="67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</row>
    <row r="124" spans="1:46" ht="30" customHeight="1" x14ac:dyDescent="0.2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7"/>
      <c r="W124" s="67"/>
      <c r="X124" s="67"/>
      <c r="Y124" s="67"/>
      <c r="Z124" s="1"/>
      <c r="AA124" s="68"/>
      <c r="AB124" s="67"/>
      <c r="AC124" s="67"/>
      <c r="AD124" s="67"/>
      <c r="AE124" s="67"/>
      <c r="AF124" s="67"/>
      <c r="AG124" s="67"/>
      <c r="AH124" s="67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</row>
    <row r="125" spans="1:46" ht="30" customHeight="1" x14ac:dyDescent="0.2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7"/>
      <c r="W125" s="67"/>
      <c r="X125" s="67"/>
      <c r="Y125" s="67"/>
      <c r="Z125" s="1"/>
      <c r="AA125" s="68"/>
      <c r="AB125" s="67"/>
      <c r="AC125" s="67"/>
      <c r="AD125" s="67"/>
      <c r="AE125" s="67"/>
      <c r="AF125" s="67"/>
      <c r="AG125" s="67"/>
      <c r="AH125" s="67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</row>
    <row r="126" spans="1:46" ht="30" customHeight="1" x14ac:dyDescent="0.2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7"/>
      <c r="W126" s="67"/>
      <c r="X126" s="67"/>
      <c r="Y126" s="67"/>
      <c r="Z126" s="1"/>
      <c r="AA126" s="68"/>
      <c r="AB126" s="67"/>
      <c r="AC126" s="67"/>
      <c r="AD126" s="67"/>
      <c r="AE126" s="67"/>
      <c r="AF126" s="67"/>
      <c r="AG126" s="67"/>
      <c r="AH126" s="67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</row>
    <row r="127" spans="1:46" ht="30" customHeight="1" x14ac:dyDescent="0.2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7"/>
      <c r="W127" s="67"/>
      <c r="X127" s="67"/>
      <c r="Y127" s="67"/>
      <c r="Z127" s="1"/>
      <c r="AA127" s="68"/>
      <c r="AB127" s="67"/>
      <c r="AC127" s="67"/>
      <c r="AD127" s="67"/>
      <c r="AE127" s="67"/>
      <c r="AF127" s="67"/>
      <c r="AG127" s="67"/>
      <c r="AH127" s="67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</row>
    <row r="128" spans="1:46" ht="30" customHeight="1" x14ac:dyDescent="0.2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7"/>
      <c r="W128" s="67"/>
      <c r="X128" s="67"/>
      <c r="Y128" s="67"/>
      <c r="Z128" s="1"/>
      <c r="AA128" s="68"/>
      <c r="AB128" s="67"/>
      <c r="AC128" s="67"/>
      <c r="AD128" s="68"/>
      <c r="AE128" s="68"/>
      <c r="AF128" s="67"/>
      <c r="AG128" s="67"/>
      <c r="AH128" s="67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</row>
    <row r="129" spans="1:46" ht="30" customHeight="1" x14ac:dyDescent="0.2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7"/>
      <c r="W129" s="67"/>
      <c r="X129" s="67"/>
      <c r="Y129" s="67"/>
      <c r="Z129" s="1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</row>
    <row r="130" spans="1:46" ht="30" customHeight="1" x14ac:dyDescent="0.2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7"/>
      <c r="W130" s="67"/>
      <c r="X130" s="67"/>
      <c r="Y130" s="67"/>
      <c r="Z130" s="1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</row>
    <row r="131" spans="1:46" ht="30" customHeight="1" x14ac:dyDescent="0.2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7"/>
      <c r="W131" s="67"/>
      <c r="X131" s="67"/>
      <c r="Y131" s="67"/>
      <c r="Z131" s="1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</row>
    <row r="132" spans="1:46" ht="30" customHeight="1" x14ac:dyDescent="0.2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7"/>
      <c r="W132" s="67"/>
      <c r="X132" s="67"/>
      <c r="Y132" s="67"/>
      <c r="Z132" s="1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</row>
    <row r="133" spans="1:46" ht="30" customHeight="1" x14ac:dyDescent="0.2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7"/>
      <c r="W133" s="67"/>
      <c r="X133" s="67"/>
      <c r="Y133" s="67"/>
      <c r="Z133" s="1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</row>
    <row r="134" spans="1:46" ht="30" customHeight="1" x14ac:dyDescent="0.2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7"/>
      <c r="W134" s="67"/>
      <c r="X134" s="67"/>
      <c r="Y134" s="67"/>
      <c r="Z134" s="1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</row>
    <row r="135" spans="1:46" ht="30" customHeight="1" x14ac:dyDescent="0.2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7"/>
      <c r="W135" s="67"/>
      <c r="X135" s="67"/>
      <c r="Y135" s="67"/>
      <c r="Z135" s="1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</row>
    <row r="136" spans="1:46" ht="30" customHeight="1" x14ac:dyDescent="0.2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7"/>
      <c r="W136" s="67"/>
      <c r="X136" s="67"/>
      <c r="Y136" s="67"/>
      <c r="Z136" s="1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</row>
    <row r="137" spans="1:46" ht="30" customHeight="1" x14ac:dyDescent="0.2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7"/>
      <c r="W137" s="67"/>
      <c r="X137" s="67"/>
      <c r="Y137" s="67"/>
      <c r="Z137" s="1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</row>
    <row r="138" spans="1:46" ht="30" customHeight="1" x14ac:dyDescent="0.2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7"/>
      <c r="W138" s="67"/>
      <c r="X138" s="67"/>
      <c r="Y138" s="67"/>
      <c r="Z138" s="1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</row>
    <row r="139" spans="1:46" ht="30" customHeight="1" x14ac:dyDescent="0.2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7"/>
      <c r="W139" s="67"/>
      <c r="X139" s="67"/>
      <c r="Y139" s="67"/>
      <c r="Z139" s="1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</row>
    <row r="140" spans="1:46" ht="30" customHeight="1" x14ac:dyDescent="0.2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7"/>
      <c r="W140" s="67"/>
      <c r="X140" s="67"/>
      <c r="Y140" s="67"/>
      <c r="Z140" s="1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</row>
    <row r="141" spans="1:46" ht="30" customHeight="1" x14ac:dyDescent="0.2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7"/>
      <c r="W141" s="67"/>
      <c r="X141" s="67"/>
      <c r="Y141" s="67"/>
      <c r="Z141" s="1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</row>
    <row r="142" spans="1:46" ht="30" customHeight="1" x14ac:dyDescent="0.2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7"/>
      <c r="W142" s="67"/>
      <c r="X142" s="67"/>
      <c r="Y142" s="67"/>
      <c r="Z142" s="1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</row>
    <row r="143" spans="1:46" ht="30" customHeight="1" x14ac:dyDescent="0.2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7"/>
      <c r="W143" s="67"/>
      <c r="X143" s="67"/>
      <c r="Y143" s="67"/>
      <c r="Z143" s="1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</row>
    <row r="144" spans="1:46" ht="30" customHeight="1" x14ac:dyDescent="0.2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7"/>
      <c r="W144" s="67"/>
      <c r="X144" s="67"/>
      <c r="Y144" s="67"/>
      <c r="Z144" s="1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</row>
    <row r="145" spans="1:46" ht="30" customHeight="1" x14ac:dyDescent="0.2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7"/>
      <c r="W145" s="67"/>
      <c r="X145" s="67"/>
      <c r="Y145" s="67"/>
      <c r="Z145" s="1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</row>
    <row r="146" spans="1:46" ht="30" customHeight="1" x14ac:dyDescent="0.2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7"/>
      <c r="W146" s="67"/>
      <c r="X146" s="67"/>
      <c r="Y146" s="67"/>
      <c r="Z146" s="1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</row>
    <row r="147" spans="1:46" ht="30" customHeight="1" x14ac:dyDescent="0.2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7"/>
      <c r="W147" s="67"/>
      <c r="X147" s="67"/>
      <c r="Y147" s="67"/>
      <c r="Z147" s="1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</row>
    <row r="148" spans="1:46" ht="30" customHeight="1" x14ac:dyDescent="0.2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7"/>
      <c r="W148" s="67"/>
      <c r="X148" s="67"/>
      <c r="Y148" s="67"/>
      <c r="Z148" s="1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</row>
    <row r="149" spans="1:46" ht="30" customHeight="1" x14ac:dyDescent="0.2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7"/>
      <c r="W149" s="67"/>
      <c r="X149" s="67"/>
      <c r="Y149" s="67"/>
      <c r="Z149" s="1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</row>
    <row r="150" spans="1:46" ht="30" customHeight="1" x14ac:dyDescent="0.2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7"/>
      <c r="W150" s="67"/>
      <c r="X150" s="67"/>
      <c r="Y150" s="67"/>
      <c r="Z150" s="1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</row>
    <row r="151" spans="1:46" ht="30" customHeight="1" x14ac:dyDescent="0.2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7"/>
      <c r="W151" s="67"/>
      <c r="X151" s="67"/>
      <c r="Y151" s="67"/>
      <c r="Z151" s="1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</row>
    <row r="152" spans="1:46" ht="30" customHeight="1" x14ac:dyDescent="0.2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7"/>
      <c r="W152" s="67"/>
      <c r="X152" s="67"/>
      <c r="Y152" s="67"/>
      <c r="Z152" s="1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</row>
    <row r="153" spans="1:46" ht="30" customHeight="1" x14ac:dyDescent="0.2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7"/>
      <c r="W153" s="67"/>
      <c r="X153" s="67"/>
      <c r="Y153" s="67"/>
      <c r="Z153" s="1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</row>
    <row r="154" spans="1:46" ht="30" customHeight="1" x14ac:dyDescent="0.2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7"/>
      <c r="W154" s="67"/>
      <c r="X154" s="67"/>
      <c r="Y154" s="67"/>
      <c r="Z154" s="1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</row>
    <row r="155" spans="1:46" ht="30" customHeight="1" x14ac:dyDescent="0.2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7"/>
      <c r="W155" s="67"/>
      <c r="X155" s="67"/>
      <c r="Y155" s="67"/>
      <c r="Z155" s="1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</row>
    <row r="156" spans="1:46" ht="30" customHeight="1" x14ac:dyDescent="0.2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7"/>
      <c r="W156" s="67"/>
      <c r="X156" s="67"/>
      <c r="Y156" s="67"/>
      <c r="Z156" s="1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</row>
    <row r="157" spans="1:46" ht="30" customHeight="1" x14ac:dyDescent="0.2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7"/>
      <c r="W157" s="67"/>
      <c r="X157" s="67"/>
      <c r="Y157" s="67"/>
      <c r="Z157" s="1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</row>
    <row r="158" spans="1:46" ht="30" customHeight="1" x14ac:dyDescent="0.2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7"/>
      <c r="W158" s="67"/>
      <c r="X158" s="67"/>
      <c r="Y158" s="67"/>
      <c r="Z158" s="1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</row>
    <row r="159" spans="1:46" ht="30" customHeight="1" x14ac:dyDescent="0.2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7"/>
      <c r="W159" s="67"/>
      <c r="X159" s="67"/>
      <c r="Y159" s="67"/>
      <c r="Z159" s="1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</row>
    <row r="160" spans="1:46" ht="30" customHeight="1" x14ac:dyDescent="0.2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7"/>
      <c r="W160" s="67"/>
      <c r="X160" s="67"/>
      <c r="Y160" s="67"/>
      <c r="Z160" s="1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</row>
    <row r="161" spans="1:46" ht="30" customHeight="1" x14ac:dyDescent="0.2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7"/>
      <c r="W161" s="67"/>
      <c r="X161" s="67"/>
      <c r="Y161" s="67"/>
      <c r="Z161" s="1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</row>
    <row r="162" spans="1:46" ht="30" customHeight="1" x14ac:dyDescent="0.2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7"/>
      <c r="W162" s="67"/>
      <c r="X162" s="67"/>
      <c r="Y162" s="67"/>
      <c r="Z162" s="1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</row>
    <row r="163" spans="1:46" ht="30" customHeight="1" x14ac:dyDescent="0.2">
      <c r="A163" s="68"/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7"/>
      <c r="W163" s="67"/>
      <c r="X163" s="67"/>
      <c r="Y163" s="67"/>
      <c r="Z163" s="1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</row>
    <row r="164" spans="1:46" ht="30" customHeight="1" x14ac:dyDescent="0.2">
      <c r="A164" s="68"/>
      <c r="B164" s="68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7"/>
      <c r="W164" s="67"/>
      <c r="X164" s="67"/>
      <c r="Y164" s="67"/>
      <c r="Z164" s="1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</row>
    <row r="165" spans="1:46" ht="30" customHeight="1" x14ac:dyDescent="0.2">
      <c r="A165" s="68"/>
      <c r="B165" s="68"/>
      <c r="C165" s="68"/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7"/>
      <c r="W165" s="67"/>
      <c r="X165" s="67"/>
      <c r="Y165" s="67"/>
      <c r="Z165" s="1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</row>
    <row r="166" spans="1:46" ht="30" customHeight="1" x14ac:dyDescent="0.2">
      <c r="A166" s="68"/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7"/>
      <c r="W166" s="67"/>
      <c r="X166" s="67"/>
      <c r="Y166" s="67"/>
      <c r="Z166" s="1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</row>
    <row r="167" spans="1:46" ht="30" customHeight="1" x14ac:dyDescent="0.2">
      <c r="A167" s="68"/>
      <c r="B167" s="68"/>
      <c r="C167" s="68"/>
      <c r="D167" s="68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7"/>
      <c r="W167" s="67"/>
      <c r="X167" s="67"/>
      <c r="Y167" s="67"/>
      <c r="Z167" s="1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</row>
    <row r="168" spans="1:46" ht="30" customHeight="1" x14ac:dyDescent="0.2">
      <c r="A168" s="68"/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7"/>
      <c r="W168" s="67"/>
      <c r="X168" s="67"/>
      <c r="Y168" s="67"/>
      <c r="Z168" s="1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</row>
    <row r="169" spans="1:46" ht="30" customHeight="1" x14ac:dyDescent="0.2">
      <c r="A169" s="68"/>
      <c r="B169" s="68"/>
      <c r="C169" s="68"/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7"/>
      <c r="W169" s="67"/>
      <c r="X169" s="67"/>
      <c r="Y169" s="67"/>
      <c r="Z169" s="1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</row>
    <row r="170" spans="1:46" ht="30" customHeight="1" x14ac:dyDescent="0.2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7"/>
      <c r="W170" s="67"/>
      <c r="X170" s="67"/>
      <c r="Y170" s="67"/>
      <c r="Z170" s="1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</row>
    <row r="171" spans="1:46" ht="30" customHeight="1" x14ac:dyDescent="0.2">
      <c r="A171" s="68"/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7"/>
      <c r="W171" s="67"/>
      <c r="X171" s="67"/>
      <c r="Y171" s="67"/>
      <c r="Z171" s="1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</row>
    <row r="172" spans="1:46" ht="30" customHeight="1" x14ac:dyDescent="0.2">
      <c r="A172" s="68"/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7"/>
      <c r="W172" s="67"/>
      <c r="X172" s="67"/>
      <c r="Y172" s="67"/>
      <c r="Z172" s="1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</row>
    <row r="173" spans="1:46" ht="30" customHeight="1" x14ac:dyDescent="0.2">
      <c r="A173" s="68"/>
      <c r="B173" s="68"/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7"/>
      <c r="W173" s="67"/>
      <c r="X173" s="67"/>
      <c r="Y173" s="67"/>
      <c r="Z173" s="1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</row>
    <row r="174" spans="1:46" ht="30" customHeight="1" x14ac:dyDescent="0.2">
      <c r="A174" s="68"/>
      <c r="B174" s="68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7"/>
      <c r="W174" s="67"/>
      <c r="X174" s="67"/>
      <c r="Y174" s="67"/>
      <c r="Z174" s="1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</row>
    <row r="175" spans="1:46" ht="30" customHeight="1" x14ac:dyDescent="0.2">
      <c r="A175" s="68"/>
      <c r="B175" s="68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7"/>
      <c r="W175" s="67"/>
      <c r="X175" s="67"/>
      <c r="Y175" s="67"/>
      <c r="Z175" s="1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</row>
    <row r="176" spans="1:46" ht="30" customHeight="1" x14ac:dyDescent="0.2">
      <c r="A176" s="68"/>
      <c r="B176" s="68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7"/>
      <c r="W176" s="67"/>
      <c r="X176" s="67"/>
      <c r="Y176" s="67"/>
      <c r="Z176" s="1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</row>
    <row r="177" spans="1:46" ht="30" customHeight="1" x14ac:dyDescent="0.2">
      <c r="A177" s="68"/>
      <c r="B177" s="68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7"/>
      <c r="W177" s="67"/>
      <c r="X177" s="67"/>
      <c r="Y177" s="67"/>
      <c r="Z177" s="1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</row>
    <row r="178" spans="1:46" ht="30" customHeight="1" x14ac:dyDescent="0.2">
      <c r="A178" s="68"/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7"/>
      <c r="W178" s="67"/>
      <c r="X178" s="67"/>
      <c r="Y178" s="67"/>
      <c r="Z178" s="1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</row>
    <row r="179" spans="1:46" ht="30" customHeight="1" x14ac:dyDescent="0.2">
      <c r="A179" s="68"/>
      <c r="B179" s="68"/>
      <c r="C179" s="68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7"/>
      <c r="W179" s="67"/>
      <c r="X179" s="67"/>
      <c r="Y179" s="67"/>
      <c r="Z179" s="1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</row>
    <row r="180" spans="1:46" ht="30" customHeight="1" x14ac:dyDescent="0.2">
      <c r="A180" s="68"/>
      <c r="B180" s="68"/>
      <c r="C180" s="68"/>
      <c r="D180" s="6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7"/>
      <c r="W180" s="67"/>
      <c r="X180" s="67"/>
      <c r="Y180" s="67"/>
      <c r="Z180" s="1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</row>
    <row r="181" spans="1:46" ht="30" customHeight="1" x14ac:dyDescent="0.2">
      <c r="A181" s="68"/>
      <c r="B181" s="68"/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7"/>
      <c r="W181" s="67"/>
      <c r="X181" s="67"/>
      <c r="Y181" s="67"/>
      <c r="Z181" s="1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</row>
    <row r="182" spans="1:46" ht="30" customHeight="1" x14ac:dyDescent="0.2">
      <c r="A182" s="68"/>
      <c r="B182" s="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7"/>
      <c r="W182" s="67"/>
      <c r="X182" s="67"/>
      <c r="Y182" s="67"/>
      <c r="Z182" s="1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</row>
    <row r="183" spans="1:46" ht="30" customHeight="1" x14ac:dyDescent="0.2">
      <c r="A183" s="68"/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7"/>
      <c r="W183" s="67"/>
      <c r="X183" s="67"/>
      <c r="Y183" s="67"/>
      <c r="Z183" s="1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</row>
    <row r="184" spans="1:46" ht="30" customHeight="1" x14ac:dyDescent="0.2">
      <c r="A184" s="68"/>
      <c r="B184" s="68"/>
      <c r="C184" s="68"/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7"/>
      <c r="W184" s="67"/>
      <c r="X184" s="67"/>
      <c r="Y184" s="67"/>
      <c r="Z184" s="1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</row>
    <row r="185" spans="1:46" ht="30" customHeight="1" x14ac:dyDescent="0.2">
      <c r="A185" s="68"/>
      <c r="B185" s="68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7"/>
      <c r="W185" s="67"/>
      <c r="X185" s="67"/>
      <c r="Y185" s="67"/>
      <c r="Z185" s="1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</row>
    <row r="186" spans="1:46" ht="30" customHeight="1" x14ac:dyDescent="0.2">
      <c r="A186" s="68"/>
      <c r="B186" s="68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7"/>
      <c r="W186" s="67"/>
      <c r="X186" s="67"/>
      <c r="Y186" s="67"/>
      <c r="Z186" s="1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</row>
    <row r="187" spans="1:46" ht="30" customHeight="1" x14ac:dyDescent="0.2">
      <c r="A187" s="68"/>
      <c r="B187" s="68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7"/>
      <c r="W187" s="67"/>
      <c r="X187" s="67"/>
      <c r="Y187" s="67"/>
      <c r="Z187" s="1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</row>
    <row r="188" spans="1:46" ht="30" customHeight="1" x14ac:dyDescent="0.2">
      <c r="A188" s="68"/>
      <c r="B188" s="68"/>
      <c r="C188" s="68"/>
      <c r="D188" s="68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7"/>
      <c r="W188" s="67"/>
      <c r="X188" s="67"/>
      <c r="Y188" s="67"/>
      <c r="Z188" s="1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</row>
    <row r="189" spans="1:46" ht="30" customHeight="1" x14ac:dyDescent="0.2">
      <c r="A189" s="68"/>
      <c r="B189" s="68"/>
      <c r="C189" s="68"/>
      <c r="D189" s="68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7"/>
      <c r="W189" s="67"/>
      <c r="X189" s="67"/>
      <c r="Y189" s="67"/>
      <c r="Z189" s="1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</row>
    <row r="190" spans="1:46" ht="30" customHeight="1" x14ac:dyDescent="0.2">
      <c r="A190" s="68"/>
      <c r="B190" s="68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7"/>
      <c r="W190" s="67"/>
      <c r="X190" s="67"/>
      <c r="Y190" s="67"/>
      <c r="Z190" s="1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</row>
    <row r="191" spans="1:46" ht="30" customHeight="1" x14ac:dyDescent="0.2">
      <c r="A191" s="68"/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7"/>
      <c r="W191" s="67"/>
      <c r="X191" s="67"/>
      <c r="Y191" s="67"/>
      <c r="Z191" s="1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</row>
    <row r="192" spans="1:46" ht="30" customHeight="1" x14ac:dyDescent="0.2">
      <c r="A192" s="68"/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7"/>
      <c r="W192" s="67"/>
      <c r="X192" s="67"/>
      <c r="Y192" s="67"/>
      <c r="Z192" s="1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</row>
    <row r="193" spans="1:46" ht="30" customHeight="1" x14ac:dyDescent="0.2">
      <c r="A193" s="68"/>
      <c r="B193" s="68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7"/>
      <c r="W193" s="67"/>
      <c r="X193" s="67"/>
      <c r="Y193" s="67"/>
      <c r="Z193" s="1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</row>
    <row r="194" spans="1:46" ht="30" customHeight="1" x14ac:dyDescent="0.2">
      <c r="A194" s="68"/>
      <c r="B194" s="68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7"/>
      <c r="W194" s="67"/>
      <c r="X194" s="67"/>
      <c r="Y194" s="67"/>
      <c r="Z194" s="1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</row>
    <row r="195" spans="1:46" ht="30" customHeight="1" x14ac:dyDescent="0.2">
      <c r="A195" s="68"/>
      <c r="B195" s="68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7"/>
      <c r="W195" s="67"/>
      <c r="X195" s="67"/>
      <c r="Y195" s="67"/>
      <c r="Z195" s="1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</row>
    <row r="196" spans="1:46" ht="30" customHeight="1" x14ac:dyDescent="0.2">
      <c r="A196" s="68"/>
      <c r="B196" s="68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7"/>
      <c r="W196" s="67"/>
      <c r="X196" s="67"/>
      <c r="Y196" s="67"/>
      <c r="Z196" s="1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</row>
    <row r="197" spans="1:46" ht="30" customHeight="1" x14ac:dyDescent="0.2">
      <c r="A197" s="68"/>
      <c r="B197" s="68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7"/>
      <c r="W197" s="67"/>
      <c r="X197" s="67"/>
      <c r="Y197" s="67"/>
      <c r="Z197" s="1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</row>
    <row r="198" spans="1:46" ht="30" customHeight="1" x14ac:dyDescent="0.2">
      <c r="A198" s="68"/>
      <c r="B198" s="68"/>
      <c r="C198" s="68"/>
      <c r="D198" s="68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7"/>
      <c r="W198" s="67"/>
      <c r="X198" s="67"/>
      <c r="Y198" s="67"/>
      <c r="Z198" s="1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</row>
    <row r="199" spans="1:46" ht="30" customHeight="1" x14ac:dyDescent="0.2">
      <c r="A199" s="68"/>
      <c r="B199" s="68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7"/>
      <c r="W199" s="67"/>
      <c r="X199" s="67"/>
      <c r="Y199" s="67"/>
      <c r="Z199" s="1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</row>
    <row r="200" spans="1:46" ht="30" customHeight="1" x14ac:dyDescent="0.2">
      <c r="A200" s="68"/>
      <c r="B200" s="68"/>
      <c r="C200" s="68"/>
      <c r="D200" s="68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7"/>
      <c r="W200" s="67"/>
      <c r="X200" s="67"/>
      <c r="Y200" s="67"/>
      <c r="Z200" s="1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</row>
    <row r="201" spans="1:46" ht="30" customHeight="1" x14ac:dyDescent="0.2">
      <c r="A201" s="68"/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7"/>
      <c r="W201" s="67"/>
      <c r="X201" s="67"/>
      <c r="Y201" s="67"/>
      <c r="Z201" s="1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</row>
    <row r="202" spans="1:46" ht="30" customHeight="1" x14ac:dyDescent="0.2">
      <c r="A202" s="68"/>
      <c r="B202" s="68"/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7"/>
      <c r="W202" s="67"/>
      <c r="X202" s="67"/>
      <c r="Y202" s="67"/>
      <c r="Z202" s="1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</row>
    <row r="203" spans="1:46" ht="30" customHeight="1" x14ac:dyDescent="0.2">
      <c r="A203" s="68"/>
      <c r="B203" s="68"/>
      <c r="C203" s="68"/>
      <c r="D203" s="68"/>
      <c r="E203" s="68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7"/>
      <c r="W203" s="67"/>
      <c r="X203" s="67"/>
      <c r="Y203" s="67"/>
      <c r="Z203" s="1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</row>
    <row r="204" spans="1:46" ht="30" customHeight="1" x14ac:dyDescent="0.2">
      <c r="A204" s="68"/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7"/>
      <c r="W204" s="67"/>
      <c r="X204" s="67"/>
      <c r="Y204" s="67"/>
      <c r="Z204" s="1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</row>
    <row r="205" spans="1:46" ht="30" customHeight="1" x14ac:dyDescent="0.2">
      <c r="A205" s="68"/>
      <c r="B205" s="68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7"/>
      <c r="W205" s="67"/>
      <c r="X205" s="67"/>
      <c r="Y205" s="67"/>
      <c r="Z205" s="1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</row>
    <row r="206" spans="1:46" ht="30" customHeight="1" x14ac:dyDescent="0.2">
      <c r="A206" s="68"/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7"/>
      <c r="W206" s="67"/>
      <c r="X206" s="67"/>
      <c r="Y206" s="67"/>
      <c r="Z206" s="1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</row>
    <row r="207" spans="1:46" ht="30" customHeight="1" x14ac:dyDescent="0.2">
      <c r="A207" s="68"/>
      <c r="B207" s="68"/>
      <c r="C207" s="68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7"/>
      <c r="W207" s="67"/>
      <c r="X207" s="67"/>
      <c r="Y207" s="67"/>
      <c r="Z207" s="1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</row>
    <row r="208" spans="1:46" ht="30" customHeight="1" x14ac:dyDescent="0.2">
      <c r="A208" s="68"/>
      <c r="B208" s="68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7"/>
      <c r="W208" s="67"/>
      <c r="X208" s="67"/>
      <c r="Y208" s="67"/>
      <c r="Z208" s="1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</row>
    <row r="209" spans="1:46" ht="30" customHeight="1" x14ac:dyDescent="0.2">
      <c r="A209" s="68"/>
      <c r="B209" s="68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7"/>
      <c r="W209" s="67"/>
      <c r="X209" s="67"/>
      <c r="Y209" s="67"/>
      <c r="Z209" s="1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</row>
    <row r="210" spans="1:46" ht="30" customHeight="1" x14ac:dyDescent="0.2">
      <c r="A210" s="68"/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7"/>
      <c r="W210" s="67"/>
      <c r="X210" s="67"/>
      <c r="Y210" s="67"/>
      <c r="Z210" s="1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</row>
    <row r="211" spans="1:46" ht="30" customHeight="1" x14ac:dyDescent="0.2">
      <c r="A211" s="68"/>
      <c r="B211" s="68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7"/>
      <c r="W211" s="67"/>
      <c r="X211" s="67"/>
      <c r="Y211" s="67"/>
      <c r="Z211" s="1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</row>
    <row r="212" spans="1:46" ht="30" customHeight="1" x14ac:dyDescent="0.2">
      <c r="A212" s="68"/>
      <c r="B212" s="68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7"/>
      <c r="W212" s="67"/>
      <c r="X212" s="67"/>
      <c r="Y212" s="67"/>
      <c r="Z212" s="1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</row>
    <row r="213" spans="1:46" ht="30" customHeight="1" x14ac:dyDescent="0.2">
      <c r="A213" s="68"/>
      <c r="B213" s="68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7"/>
      <c r="W213" s="67"/>
      <c r="X213" s="67"/>
      <c r="Y213" s="67"/>
      <c r="Z213" s="1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</row>
    <row r="214" spans="1:46" ht="30" customHeight="1" x14ac:dyDescent="0.2">
      <c r="A214" s="68"/>
      <c r="B214" s="68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7"/>
      <c r="W214" s="67"/>
      <c r="X214" s="67"/>
      <c r="Y214" s="67"/>
      <c r="Z214" s="1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</row>
    <row r="215" spans="1:46" ht="30" customHeight="1" x14ac:dyDescent="0.2">
      <c r="A215" s="68"/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7"/>
      <c r="W215" s="67"/>
      <c r="X215" s="67"/>
      <c r="Y215" s="67"/>
      <c r="Z215" s="1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</row>
    <row r="216" spans="1:46" ht="30" customHeight="1" x14ac:dyDescent="0.2">
      <c r="A216" s="68"/>
      <c r="B216" s="68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7"/>
      <c r="W216" s="67"/>
      <c r="X216" s="67"/>
      <c r="Y216" s="67"/>
      <c r="Z216" s="1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</row>
    <row r="217" spans="1:46" ht="30" customHeight="1" x14ac:dyDescent="0.2">
      <c r="A217" s="68"/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7"/>
      <c r="W217" s="67"/>
      <c r="X217" s="67"/>
      <c r="Y217" s="67"/>
      <c r="Z217" s="1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</row>
    <row r="218" spans="1:46" ht="30" customHeight="1" x14ac:dyDescent="0.2">
      <c r="A218" s="68"/>
      <c r="B218" s="68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7"/>
      <c r="W218" s="67"/>
      <c r="X218" s="67"/>
      <c r="Y218" s="67"/>
      <c r="Z218" s="1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</row>
    <row r="219" spans="1:46" ht="30" customHeight="1" x14ac:dyDescent="0.2">
      <c r="A219" s="68"/>
      <c r="B219" s="68"/>
      <c r="C219" s="68"/>
      <c r="D219" s="68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7"/>
      <c r="W219" s="67"/>
      <c r="X219" s="67"/>
      <c r="Y219" s="67"/>
      <c r="Z219" s="1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</row>
    <row r="220" spans="1:46" ht="30" customHeight="1" x14ac:dyDescent="0.2">
      <c r="A220" s="68"/>
      <c r="B220" s="68"/>
      <c r="C220" s="68"/>
      <c r="D220" s="68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7"/>
      <c r="W220" s="67"/>
      <c r="X220" s="67"/>
      <c r="Y220" s="67"/>
      <c r="Z220" s="1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</row>
    <row r="221" spans="1:46" ht="30" customHeight="1" x14ac:dyDescent="0.2">
      <c r="A221" s="68"/>
      <c r="B221" s="68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7"/>
      <c r="W221" s="67"/>
      <c r="X221" s="67"/>
      <c r="Y221" s="67"/>
      <c r="Z221" s="1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</row>
    <row r="222" spans="1:46" ht="30" customHeight="1" x14ac:dyDescent="0.2">
      <c r="A222" s="68"/>
      <c r="B222" s="68"/>
      <c r="C222" s="68"/>
      <c r="D222" s="68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7"/>
      <c r="W222" s="67"/>
      <c r="X222" s="67"/>
      <c r="Y222" s="67"/>
      <c r="Z222" s="1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</row>
    <row r="223" spans="1:46" ht="30" customHeight="1" x14ac:dyDescent="0.2">
      <c r="A223" s="68"/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7"/>
      <c r="W223" s="67"/>
      <c r="X223" s="67"/>
      <c r="Y223" s="67"/>
      <c r="Z223" s="1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</row>
    <row r="224" spans="1:46" ht="30" customHeight="1" x14ac:dyDescent="0.2">
      <c r="A224" s="68"/>
      <c r="B224" s="68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7"/>
      <c r="W224" s="67"/>
      <c r="X224" s="67"/>
      <c r="Y224" s="67"/>
      <c r="Z224" s="1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</row>
    <row r="225" spans="1:46" ht="30" customHeight="1" x14ac:dyDescent="0.2">
      <c r="A225" s="68"/>
      <c r="B225" s="68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7"/>
      <c r="W225" s="67"/>
      <c r="X225" s="67"/>
      <c r="Y225" s="67"/>
      <c r="Z225" s="1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</row>
    <row r="226" spans="1:46" ht="30" customHeight="1" x14ac:dyDescent="0.2">
      <c r="A226" s="68"/>
      <c r="B226" s="68"/>
      <c r="C226" s="68"/>
      <c r="D226" s="68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7"/>
      <c r="W226" s="67"/>
      <c r="X226" s="67"/>
      <c r="Y226" s="67"/>
      <c r="Z226" s="1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</row>
    <row r="227" spans="1:46" ht="30" customHeight="1" x14ac:dyDescent="0.2">
      <c r="A227" s="68"/>
      <c r="B227" s="68"/>
      <c r="C227" s="68"/>
      <c r="D227" s="68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7"/>
      <c r="W227" s="67"/>
      <c r="X227" s="67"/>
      <c r="Y227" s="67"/>
      <c r="Z227" s="1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</row>
    <row r="228" spans="1:46" ht="30" customHeight="1" x14ac:dyDescent="0.2">
      <c r="A228" s="68"/>
      <c r="B228" s="68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7"/>
      <c r="W228" s="67"/>
      <c r="X228" s="67"/>
      <c r="Y228" s="67"/>
      <c r="Z228" s="1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</row>
    <row r="229" spans="1:46" ht="30" customHeight="1" x14ac:dyDescent="0.2">
      <c r="A229" s="68"/>
      <c r="B229" s="68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7"/>
      <c r="W229" s="67"/>
      <c r="X229" s="67"/>
      <c r="Y229" s="67"/>
      <c r="Z229" s="1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</row>
    <row r="230" spans="1:46" ht="30" customHeight="1" x14ac:dyDescent="0.2">
      <c r="A230" s="68"/>
      <c r="B230" s="68"/>
      <c r="C230" s="68"/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7"/>
      <c r="W230" s="67"/>
      <c r="X230" s="67"/>
      <c r="Y230" s="67"/>
      <c r="Z230" s="1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</row>
    <row r="231" spans="1:46" ht="30" customHeight="1" x14ac:dyDescent="0.2">
      <c r="A231" s="68"/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7"/>
      <c r="W231" s="67"/>
      <c r="X231" s="67"/>
      <c r="Y231" s="67"/>
      <c r="Z231" s="1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</row>
    <row r="232" spans="1:46" ht="30" customHeight="1" x14ac:dyDescent="0.2">
      <c r="A232" s="68"/>
      <c r="B232" s="68"/>
      <c r="C232" s="68"/>
      <c r="D232" s="68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7"/>
      <c r="W232" s="67"/>
      <c r="X232" s="67"/>
      <c r="Y232" s="67"/>
      <c r="Z232" s="1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</row>
    <row r="233" spans="1:46" ht="30" customHeight="1" x14ac:dyDescent="0.2">
      <c r="A233" s="68"/>
      <c r="B233" s="68"/>
      <c r="C233" s="68"/>
      <c r="D233" s="68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7"/>
      <c r="W233" s="67"/>
      <c r="X233" s="67"/>
      <c r="Y233" s="67"/>
      <c r="Z233" s="1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</row>
    <row r="234" spans="1:46" ht="30" customHeight="1" x14ac:dyDescent="0.2">
      <c r="A234" s="68"/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7"/>
      <c r="W234" s="67"/>
      <c r="X234" s="67"/>
      <c r="Y234" s="67"/>
      <c r="Z234" s="1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</row>
    <row r="235" spans="1:46" ht="30" customHeight="1" x14ac:dyDescent="0.2">
      <c r="A235" s="68"/>
      <c r="B235" s="68"/>
      <c r="C235" s="68"/>
      <c r="D235" s="68"/>
      <c r="E235" s="68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7"/>
      <c r="W235" s="67"/>
      <c r="X235" s="67"/>
      <c r="Y235" s="67"/>
      <c r="Z235" s="1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</row>
    <row r="236" spans="1:46" ht="30" customHeight="1" x14ac:dyDescent="0.2">
      <c r="A236" s="68"/>
      <c r="B236" s="68"/>
      <c r="C236" s="68"/>
      <c r="D236" s="68"/>
      <c r="E236" s="68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7"/>
      <c r="W236" s="67"/>
      <c r="X236" s="67"/>
      <c r="Y236" s="67"/>
      <c r="Z236" s="1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</row>
    <row r="237" spans="1:46" ht="30" customHeight="1" x14ac:dyDescent="0.2">
      <c r="A237" s="68"/>
      <c r="B237" s="68"/>
      <c r="C237" s="68"/>
      <c r="D237" s="68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7"/>
      <c r="W237" s="67"/>
      <c r="X237" s="67"/>
      <c r="Y237" s="67"/>
      <c r="Z237" s="1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</row>
    <row r="238" spans="1:46" ht="30" customHeight="1" x14ac:dyDescent="0.2">
      <c r="A238" s="68"/>
      <c r="B238" s="68"/>
      <c r="C238" s="68"/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7"/>
      <c r="W238" s="67"/>
      <c r="X238" s="67"/>
      <c r="Y238" s="67"/>
      <c r="Z238" s="1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</row>
    <row r="239" spans="1:46" ht="30" customHeight="1" x14ac:dyDescent="0.2">
      <c r="A239" s="68"/>
      <c r="B239" s="68"/>
      <c r="C239" s="68"/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7"/>
      <c r="W239" s="67"/>
      <c r="X239" s="67"/>
      <c r="Y239" s="67"/>
      <c r="Z239" s="1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</row>
    <row r="240" spans="1:46" ht="30" customHeight="1" x14ac:dyDescent="0.2">
      <c r="A240" s="68"/>
      <c r="B240" s="68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7"/>
      <c r="W240" s="67"/>
      <c r="X240" s="67"/>
      <c r="Y240" s="67"/>
      <c r="Z240" s="1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</row>
    <row r="241" spans="1:46" ht="30" customHeight="1" x14ac:dyDescent="0.2">
      <c r="A241" s="68"/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7"/>
      <c r="W241" s="67"/>
      <c r="X241" s="67"/>
      <c r="Y241" s="67"/>
      <c r="Z241" s="1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</row>
    <row r="242" spans="1:46" ht="30" customHeight="1" x14ac:dyDescent="0.2">
      <c r="A242" s="68"/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7"/>
      <c r="W242" s="67"/>
      <c r="X242" s="67"/>
      <c r="Y242" s="67"/>
      <c r="Z242" s="1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</row>
    <row r="243" spans="1:46" ht="30" customHeight="1" x14ac:dyDescent="0.2">
      <c r="A243" s="68"/>
      <c r="B243" s="68"/>
      <c r="C243" s="68"/>
      <c r="D243" s="68"/>
      <c r="E243" s="68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7"/>
      <c r="W243" s="67"/>
      <c r="X243" s="67"/>
      <c r="Y243" s="67"/>
      <c r="Z243" s="1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</row>
    <row r="244" spans="1:46" ht="30" customHeight="1" x14ac:dyDescent="0.2">
      <c r="A244" s="68"/>
      <c r="B244" s="68"/>
      <c r="C244" s="68"/>
      <c r="D244" s="68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7"/>
      <c r="W244" s="67"/>
      <c r="X244" s="67"/>
      <c r="Y244" s="67"/>
      <c r="Z244" s="1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</row>
    <row r="245" spans="1:46" ht="30" customHeight="1" x14ac:dyDescent="0.2">
      <c r="A245" s="68"/>
      <c r="B245" s="68"/>
      <c r="C245" s="68"/>
      <c r="D245" s="68"/>
      <c r="E245" s="68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7"/>
      <c r="W245" s="67"/>
      <c r="X245" s="67"/>
      <c r="Y245" s="67"/>
      <c r="Z245" s="1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</row>
    <row r="246" spans="1:46" ht="30" customHeight="1" x14ac:dyDescent="0.2">
      <c r="A246" s="68"/>
      <c r="B246" s="68"/>
      <c r="C246" s="68"/>
      <c r="D246" s="68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7"/>
      <c r="W246" s="67"/>
      <c r="X246" s="67"/>
      <c r="Y246" s="67"/>
      <c r="Z246" s="1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</row>
    <row r="247" spans="1:46" ht="30" customHeight="1" x14ac:dyDescent="0.2">
      <c r="A247" s="68"/>
      <c r="B247" s="68"/>
      <c r="C247" s="68"/>
      <c r="D247" s="68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7"/>
      <c r="W247" s="67"/>
      <c r="X247" s="67"/>
      <c r="Y247" s="67"/>
      <c r="Z247" s="1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</row>
    <row r="248" spans="1:46" ht="30" customHeight="1" x14ac:dyDescent="0.2">
      <c r="A248" s="68"/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7"/>
      <c r="W248" s="67"/>
      <c r="X248" s="67"/>
      <c r="Y248" s="67"/>
      <c r="Z248" s="1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</row>
    <row r="249" spans="1:46" ht="30" customHeight="1" x14ac:dyDescent="0.2">
      <c r="A249" s="68"/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7"/>
      <c r="W249" s="67"/>
      <c r="X249" s="67"/>
      <c r="Y249" s="67"/>
      <c r="Z249" s="1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</row>
    <row r="250" spans="1:46" ht="30" customHeight="1" x14ac:dyDescent="0.2">
      <c r="A250" s="68"/>
      <c r="B250" s="68"/>
      <c r="C250" s="68"/>
      <c r="D250" s="68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7"/>
      <c r="W250" s="67"/>
      <c r="X250" s="67"/>
      <c r="Y250" s="67"/>
      <c r="Z250" s="1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  <c r="AO250" s="68"/>
      <c r="AP250" s="68"/>
      <c r="AQ250" s="68"/>
      <c r="AR250" s="68"/>
      <c r="AS250" s="68"/>
      <c r="AT250" s="68"/>
    </row>
    <row r="251" spans="1:46" ht="30" customHeight="1" x14ac:dyDescent="0.2">
      <c r="A251" s="68"/>
      <c r="B251" s="68"/>
      <c r="C251" s="68"/>
      <c r="D251" s="68"/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7"/>
      <c r="W251" s="67"/>
      <c r="X251" s="67"/>
      <c r="Y251" s="67"/>
      <c r="Z251" s="1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</row>
    <row r="252" spans="1:46" ht="30" customHeight="1" x14ac:dyDescent="0.2">
      <c r="A252" s="68"/>
      <c r="B252" s="68"/>
      <c r="C252" s="68"/>
      <c r="D252" s="68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7"/>
      <c r="W252" s="67"/>
      <c r="X252" s="67"/>
      <c r="Y252" s="67"/>
      <c r="Z252" s="1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</row>
    <row r="253" spans="1:46" ht="30" customHeight="1" x14ac:dyDescent="0.2">
      <c r="A253" s="68"/>
      <c r="B253" s="68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7"/>
      <c r="W253" s="67"/>
      <c r="X253" s="67"/>
      <c r="Y253" s="67"/>
      <c r="Z253" s="1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8"/>
      <c r="AQ253" s="68"/>
      <c r="AR253" s="68"/>
      <c r="AS253" s="68"/>
      <c r="AT253" s="68"/>
    </row>
    <row r="254" spans="1:46" ht="30" customHeight="1" x14ac:dyDescent="0.2">
      <c r="A254" s="68"/>
      <c r="B254" s="68"/>
      <c r="C254" s="68"/>
      <c r="D254" s="68"/>
      <c r="E254" s="68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7"/>
      <c r="W254" s="67"/>
      <c r="X254" s="67"/>
      <c r="Y254" s="67"/>
      <c r="Z254" s="1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</row>
    <row r="255" spans="1:46" ht="30" customHeight="1" x14ac:dyDescent="0.2">
      <c r="A255" s="68"/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7"/>
      <c r="W255" s="67"/>
      <c r="X255" s="67"/>
      <c r="Y255" s="67"/>
      <c r="Z255" s="1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  <c r="AT255" s="68"/>
    </row>
    <row r="256" spans="1:46" ht="30" customHeight="1" x14ac:dyDescent="0.2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7"/>
      <c r="W256" s="67"/>
      <c r="X256" s="67"/>
      <c r="Y256" s="67"/>
      <c r="Z256" s="1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8"/>
      <c r="AQ256" s="68"/>
      <c r="AR256" s="68"/>
      <c r="AS256" s="68"/>
      <c r="AT256" s="68"/>
    </row>
    <row r="257" spans="1:46" ht="30" customHeight="1" x14ac:dyDescent="0.2">
      <c r="A257" s="68"/>
      <c r="B257" s="68"/>
      <c r="C257" s="68"/>
      <c r="D257" s="68"/>
      <c r="E257" s="68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7"/>
      <c r="W257" s="67"/>
      <c r="X257" s="67"/>
      <c r="Y257" s="67"/>
      <c r="Z257" s="1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</row>
    <row r="258" spans="1:46" ht="30" customHeight="1" x14ac:dyDescent="0.2">
      <c r="A258" s="68"/>
      <c r="B258" s="68"/>
      <c r="C258" s="68"/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7"/>
      <c r="W258" s="67"/>
      <c r="X258" s="67"/>
      <c r="Y258" s="67"/>
      <c r="Z258" s="1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  <c r="AT258" s="68"/>
    </row>
    <row r="259" spans="1:46" ht="30" customHeight="1" x14ac:dyDescent="0.2">
      <c r="A259" s="68"/>
      <c r="B259" s="68"/>
      <c r="C259" s="68"/>
      <c r="D259" s="68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7"/>
      <c r="W259" s="67"/>
      <c r="X259" s="67"/>
      <c r="Y259" s="67"/>
      <c r="Z259" s="1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</row>
    <row r="260" spans="1:46" ht="30" customHeight="1" x14ac:dyDescent="0.2">
      <c r="A260" s="68"/>
      <c r="B260" s="68"/>
      <c r="C260" s="68"/>
      <c r="D260" s="68"/>
      <c r="E260" s="68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7"/>
      <c r="W260" s="67"/>
      <c r="X260" s="67"/>
      <c r="Y260" s="67"/>
      <c r="Z260" s="1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</row>
    <row r="261" spans="1:46" ht="30" customHeight="1" x14ac:dyDescent="0.2">
      <c r="A261" s="68"/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7"/>
      <c r="W261" s="67"/>
      <c r="X261" s="67"/>
      <c r="Y261" s="67"/>
      <c r="Z261" s="1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</row>
    <row r="262" spans="1:46" ht="30" customHeight="1" x14ac:dyDescent="0.2">
      <c r="A262" s="68"/>
      <c r="B262" s="68"/>
      <c r="C262" s="68"/>
      <c r="D262" s="68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7"/>
      <c r="W262" s="67"/>
      <c r="X262" s="67"/>
      <c r="Y262" s="67"/>
      <c r="Z262" s="1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  <c r="AO262" s="68"/>
      <c r="AP262" s="68"/>
      <c r="AQ262" s="68"/>
      <c r="AR262" s="68"/>
      <c r="AS262" s="68"/>
      <c r="AT262" s="68"/>
    </row>
    <row r="263" spans="1:46" ht="30" customHeight="1" x14ac:dyDescent="0.2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7"/>
      <c r="W263" s="67"/>
      <c r="X263" s="67"/>
      <c r="Y263" s="67"/>
      <c r="Z263" s="1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</row>
    <row r="264" spans="1:46" ht="30" customHeight="1" x14ac:dyDescent="0.2">
      <c r="A264" s="68"/>
      <c r="B264" s="68"/>
      <c r="C264" s="68"/>
      <c r="D264" s="68"/>
      <c r="E264" s="68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7"/>
      <c r="W264" s="67"/>
      <c r="X264" s="67"/>
      <c r="Y264" s="67"/>
      <c r="Z264" s="1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</row>
    <row r="265" spans="1:46" ht="30" customHeight="1" x14ac:dyDescent="0.2">
      <c r="A265" s="68"/>
      <c r="B265" s="68"/>
      <c r="C265" s="68"/>
      <c r="D265" s="68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7"/>
      <c r="W265" s="67"/>
      <c r="X265" s="67"/>
      <c r="Y265" s="67"/>
      <c r="Z265" s="1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</row>
    <row r="266" spans="1:46" ht="30" customHeight="1" x14ac:dyDescent="0.2">
      <c r="A266" s="68"/>
      <c r="B266" s="68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7"/>
      <c r="W266" s="67"/>
      <c r="X266" s="67"/>
      <c r="Y266" s="67"/>
      <c r="Z266" s="1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</row>
    <row r="267" spans="1:46" ht="30" customHeight="1" x14ac:dyDescent="0.2">
      <c r="A267" s="68"/>
      <c r="B267" s="68"/>
      <c r="C267" s="68"/>
      <c r="D267" s="68"/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7"/>
      <c r="W267" s="67"/>
      <c r="X267" s="67"/>
      <c r="Y267" s="67"/>
      <c r="Z267" s="1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</row>
    <row r="268" spans="1:46" ht="30" customHeight="1" x14ac:dyDescent="0.2">
      <c r="A268" s="68"/>
      <c r="B268" s="68"/>
      <c r="C268" s="68"/>
      <c r="D268" s="68"/>
      <c r="E268" s="68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7"/>
      <c r="W268" s="67"/>
      <c r="X268" s="67"/>
      <c r="Y268" s="67"/>
      <c r="Z268" s="1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</row>
    <row r="269" spans="1:46" ht="30" customHeight="1" x14ac:dyDescent="0.2">
      <c r="A269" s="68"/>
      <c r="B269" s="68"/>
      <c r="C269" s="68"/>
      <c r="D269" s="68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7"/>
      <c r="W269" s="67"/>
      <c r="X269" s="67"/>
      <c r="Y269" s="67"/>
      <c r="Z269" s="1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</row>
    <row r="270" spans="1:46" ht="30" customHeight="1" x14ac:dyDescent="0.2">
      <c r="A270" s="68"/>
      <c r="B270" s="68"/>
      <c r="C270" s="68"/>
      <c r="D270" s="68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7"/>
      <c r="W270" s="67"/>
      <c r="X270" s="67"/>
      <c r="Y270" s="67"/>
      <c r="Z270" s="1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</row>
    <row r="271" spans="1:46" ht="30" customHeight="1" x14ac:dyDescent="0.2">
      <c r="A271" s="68"/>
      <c r="B271" s="68"/>
      <c r="C271" s="68"/>
      <c r="D271" s="68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7"/>
      <c r="W271" s="67"/>
      <c r="X271" s="67"/>
      <c r="Y271" s="67"/>
      <c r="Z271" s="1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</row>
    <row r="272" spans="1:46" ht="30" customHeight="1" x14ac:dyDescent="0.2">
      <c r="A272" s="68"/>
      <c r="B272" s="68"/>
      <c r="C272" s="68"/>
      <c r="D272" s="68"/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7"/>
      <c r="W272" s="67"/>
      <c r="X272" s="67"/>
      <c r="Y272" s="67"/>
      <c r="Z272" s="1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</row>
    <row r="273" spans="1:46" ht="30" customHeight="1" x14ac:dyDescent="0.2">
      <c r="A273" s="68"/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7"/>
      <c r="W273" s="67"/>
      <c r="X273" s="67"/>
      <c r="Y273" s="67"/>
      <c r="Z273" s="1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</row>
    <row r="274" spans="1:46" ht="30" customHeight="1" x14ac:dyDescent="0.2">
      <c r="A274" s="68"/>
      <c r="B274" s="68"/>
      <c r="C274" s="68"/>
      <c r="D274" s="68"/>
      <c r="E274" s="68"/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7"/>
      <c r="W274" s="67"/>
      <c r="X274" s="67"/>
      <c r="Y274" s="67"/>
      <c r="Z274" s="1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</row>
    <row r="275" spans="1:46" ht="30" customHeight="1" x14ac:dyDescent="0.2">
      <c r="A275" s="68"/>
      <c r="B275" s="68"/>
      <c r="C275" s="68"/>
      <c r="D275" s="68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7"/>
      <c r="W275" s="67"/>
      <c r="X275" s="67"/>
      <c r="Y275" s="67"/>
      <c r="Z275" s="1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</row>
    <row r="276" spans="1:46" ht="30" customHeight="1" x14ac:dyDescent="0.2">
      <c r="A276" s="68"/>
      <c r="B276" s="68"/>
      <c r="C276" s="68"/>
      <c r="D276" s="68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7"/>
      <c r="W276" s="67"/>
      <c r="X276" s="67"/>
      <c r="Y276" s="67"/>
      <c r="Z276" s="1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</row>
    <row r="277" spans="1:46" ht="30" customHeight="1" x14ac:dyDescent="0.2">
      <c r="A277" s="68"/>
      <c r="B277" s="68"/>
      <c r="C277" s="68"/>
      <c r="D277" s="68"/>
      <c r="E277" s="68"/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7"/>
      <c r="W277" s="67"/>
      <c r="X277" s="67"/>
      <c r="Y277" s="67"/>
      <c r="Z277" s="1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</row>
    <row r="278" spans="1:46" ht="30" customHeight="1" x14ac:dyDescent="0.2">
      <c r="A278" s="68"/>
      <c r="B278" s="68"/>
      <c r="C278" s="68"/>
      <c r="D278" s="68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7"/>
      <c r="W278" s="67"/>
      <c r="X278" s="67"/>
      <c r="Y278" s="67"/>
      <c r="Z278" s="1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</row>
    <row r="279" spans="1:46" ht="30" customHeight="1" x14ac:dyDescent="0.2">
      <c r="A279" s="68"/>
      <c r="B279" s="68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7"/>
      <c r="W279" s="67"/>
      <c r="X279" s="67"/>
      <c r="Y279" s="67"/>
      <c r="Z279" s="1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</row>
    <row r="280" spans="1:46" ht="30" customHeight="1" x14ac:dyDescent="0.2">
      <c r="A280" s="68"/>
      <c r="B280" s="68"/>
      <c r="C280" s="68"/>
      <c r="D280" s="68"/>
      <c r="E280" s="68"/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7"/>
      <c r="W280" s="67"/>
      <c r="X280" s="67"/>
      <c r="Y280" s="67"/>
      <c r="Z280" s="1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</row>
    <row r="281" spans="1:46" ht="30" customHeight="1" x14ac:dyDescent="0.2">
      <c r="A281" s="68"/>
      <c r="B281" s="68"/>
      <c r="C281" s="68"/>
      <c r="D281" s="68"/>
      <c r="E281" s="68"/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7"/>
      <c r="W281" s="67"/>
      <c r="X281" s="67"/>
      <c r="Y281" s="67"/>
      <c r="Z281" s="1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</row>
    <row r="282" spans="1:46" ht="30" customHeight="1" x14ac:dyDescent="0.2">
      <c r="A282" s="68"/>
      <c r="B282" s="68"/>
      <c r="C282" s="68"/>
      <c r="D282" s="68"/>
      <c r="E282" s="68"/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7"/>
      <c r="W282" s="67"/>
      <c r="X282" s="67"/>
      <c r="Y282" s="67"/>
      <c r="Z282" s="1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</row>
    <row r="283" spans="1:46" ht="30" customHeight="1" x14ac:dyDescent="0.2">
      <c r="A283" s="68"/>
      <c r="B283" s="68"/>
      <c r="C283" s="68"/>
      <c r="D283" s="68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7"/>
      <c r="W283" s="67"/>
      <c r="X283" s="67"/>
      <c r="Y283" s="67"/>
      <c r="Z283" s="1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</row>
    <row r="284" spans="1:46" ht="30" customHeight="1" x14ac:dyDescent="0.2">
      <c r="A284" s="68"/>
      <c r="B284" s="68"/>
      <c r="C284" s="68"/>
      <c r="D284" s="68"/>
      <c r="E284" s="68"/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7"/>
      <c r="W284" s="67"/>
      <c r="X284" s="67"/>
      <c r="Y284" s="67"/>
      <c r="Z284" s="1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</row>
    <row r="285" spans="1:46" ht="30" customHeight="1" x14ac:dyDescent="0.2">
      <c r="A285" s="68"/>
      <c r="B285" s="68"/>
      <c r="C285" s="68"/>
      <c r="D285" s="68"/>
      <c r="E285" s="68"/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7"/>
      <c r="W285" s="67"/>
      <c r="X285" s="67"/>
      <c r="Y285" s="67"/>
      <c r="Z285" s="1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</row>
    <row r="286" spans="1:46" ht="30" customHeight="1" x14ac:dyDescent="0.2">
      <c r="A286" s="68"/>
      <c r="B286" s="68"/>
      <c r="C286" s="68"/>
      <c r="D286" s="68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7"/>
      <c r="W286" s="67"/>
      <c r="X286" s="67"/>
      <c r="Y286" s="67"/>
      <c r="Z286" s="1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</row>
    <row r="287" spans="1:46" ht="30" customHeight="1" x14ac:dyDescent="0.2">
      <c r="A287" s="68"/>
      <c r="B287" s="68"/>
      <c r="C287" s="68"/>
      <c r="D287" s="68"/>
      <c r="E287" s="68"/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7"/>
      <c r="W287" s="67"/>
      <c r="X287" s="67"/>
      <c r="Y287" s="67"/>
      <c r="Z287" s="1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</row>
    <row r="288" spans="1:46" ht="30" customHeight="1" x14ac:dyDescent="0.2">
      <c r="A288" s="68"/>
      <c r="B288" s="68"/>
      <c r="C288" s="68"/>
      <c r="D288" s="68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7"/>
      <c r="W288" s="67"/>
      <c r="X288" s="67"/>
      <c r="Y288" s="67"/>
      <c r="Z288" s="1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</row>
    <row r="289" spans="1:46" ht="30" customHeight="1" x14ac:dyDescent="0.2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7"/>
      <c r="W289" s="67"/>
      <c r="X289" s="67"/>
      <c r="Y289" s="67"/>
      <c r="Z289" s="1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</row>
    <row r="290" spans="1:46" ht="30" customHeight="1" x14ac:dyDescent="0.2">
      <c r="A290" s="68"/>
      <c r="B290" s="68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7"/>
      <c r="W290" s="67"/>
      <c r="X290" s="67"/>
      <c r="Y290" s="67"/>
      <c r="Z290" s="1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</row>
    <row r="291" spans="1:46" ht="30" customHeight="1" x14ac:dyDescent="0.2">
      <c r="A291" s="68"/>
      <c r="B291" s="68"/>
      <c r="C291" s="68"/>
      <c r="D291" s="68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7"/>
      <c r="W291" s="67"/>
      <c r="X291" s="67"/>
      <c r="Y291" s="67"/>
      <c r="Z291" s="1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</row>
    <row r="292" spans="1:46" ht="30" customHeight="1" x14ac:dyDescent="0.2">
      <c r="A292" s="68"/>
      <c r="B292" s="68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7"/>
      <c r="W292" s="67"/>
      <c r="X292" s="67"/>
      <c r="Y292" s="67"/>
      <c r="Z292" s="1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</row>
    <row r="293" spans="1:46" ht="30" customHeight="1" x14ac:dyDescent="0.2">
      <c r="A293" s="68"/>
      <c r="B293" s="68"/>
      <c r="C293" s="68"/>
      <c r="D293" s="68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7"/>
      <c r="W293" s="67"/>
      <c r="X293" s="67"/>
      <c r="Y293" s="67"/>
      <c r="Z293" s="1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</row>
    <row r="294" spans="1:46" ht="30" customHeight="1" x14ac:dyDescent="0.2">
      <c r="A294" s="68"/>
      <c r="B294" s="68"/>
      <c r="C294" s="68"/>
      <c r="D294" s="68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7"/>
      <c r="W294" s="67"/>
      <c r="X294" s="67"/>
      <c r="Y294" s="67"/>
      <c r="Z294" s="1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</row>
    <row r="295" spans="1:46" ht="30" customHeight="1" x14ac:dyDescent="0.2">
      <c r="A295" s="68"/>
      <c r="B295" s="68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7"/>
      <c r="W295" s="67"/>
      <c r="X295" s="67"/>
      <c r="Y295" s="67"/>
      <c r="Z295" s="1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</row>
    <row r="296" spans="1:46" ht="30" customHeight="1" x14ac:dyDescent="0.2">
      <c r="A296" s="68"/>
      <c r="B296" s="68"/>
      <c r="C296" s="68"/>
      <c r="D296" s="68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7"/>
      <c r="W296" s="67"/>
      <c r="X296" s="67"/>
      <c r="Y296" s="67"/>
      <c r="Z296" s="1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</row>
    <row r="297" spans="1:46" ht="30" customHeight="1" x14ac:dyDescent="0.2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7"/>
      <c r="W297" s="67"/>
      <c r="X297" s="67"/>
      <c r="Y297" s="67"/>
      <c r="Z297" s="1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</row>
    <row r="298" spans="1:46" ht="30" customHeight="1" x14ac:dyDescent="0.2">
      <c r="A298" s="68"/>
      <c r="B298" s="68"/>
      <c r="C298" s="68"/>
      <c r="D298" s="68"/>
      <c r="E298" s="68"/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7"/>
      <c r="W298" s="67"/>
      <c r="X298" s="67"/>
      <c r="Y298" s="67"/>
      <c r="Z298" s="1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</row>
    <row r="299" spans="1:46" ht="30" customHeight="1" x14ac:dyDescent="0.2">
      <c r="A299" s="68"/>
      <c r="B299" s="68"/>
      <c r="C299" s="68"/>
      <c r="D299" s="68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7"/>
      <c r="W299" s="67"/>
      <c r="X299" s="67"/>
      <c r="Y299" s="67"/>
      <c r="Z299" s="1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</row>
    <row r="300" spans="1:46" ht="30" customHeight="1" x14ac:dyDescent="0.2">
      <c r="A300" s="68"/>
      <c r="B300" s="68"/>
      <c r="C300" s="68"/>
      <c r="D300" s="68"/>
      <c r="E300" s="68"/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7"/>
      <c r="W300" s="67"/>
      <c r="X300" s="67"/>
      <c r="Y300" s="67"/>
      <c r="Z300" s="1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</row>
    <row r="301" spans="1:46" ht="30" customHeight="1" x14ac:dyDescent="0.2">
      <c r="A301" s="68"/>
      <c r="B301" s="68"/>
      <c r="C301" s="68"/>
      <c r="D301" s="68"/>
      <c r="E301" s="68"/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7"/>
      <c r="W301" s="67"/>
      <c r="X301" s="67"/>
      <c r="Y301" s="67"/>
      <c r="Z301" s="1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</row>
    <row r="302" spans="1:46" ht="30" customHeight="1" x14ac:dyDescent="0.2">
      <c r="A302" s="68"/>
      <c r="B302" s="68"/>
      <c r="C302" s="68"/>
      <c r="D302" s="68"/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7"/>
      <c r="W302" s="67"/>
      <c r="X302" s="67"/>
      <c r="Y302" s="67"/>
      <c r="Z302" s="1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</row>
    <row r="303" spans="1:46" ht="30" customHeight="1" x14ac:dyDescent="0.2">
      <c r="A303" s="68"/>
      <c r="B303" s="68"/>
      <c r="C303" s="68"/>
      <c r="D303" s="68"/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7"/>
      <c r="W303" s="67"/>
      <c r="X303" s="67"/>
      <c r="Y303" s="67"/>
      <c r="Z303" s="1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</row>
    <row r="304" spans="1:46" ht="30" customHeight="1" x14ac:dyDescent="0.2">
      <c r="A304" s="68"/>
      <c r="B304" s="68"/>
      <c r="C304" s="68"/>
      <c r="D304" s="68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7"/>
      <c r="W304" s="67"/>
      <c r="X304" s="67"/>
      <c r="Y304" s="67"/>
      <c r="Z304" s="1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</row>
    <row r="305" spans="1:46" ht="30" customHeight="1" x14ac:dyDescent="0.2">
      <c r="A305" s="68"/>
      <c r="B305" s="68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7"/>
      <c r="W305" s="67"/>
      <c r="X305" s="67"/>
      <c r="Y305" s="67"/>
      <c r="Z305" s="1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</row>
    <row r="306" spans="1:46" ht="30" customHeight="1" x14ac:dyDescent="0.2">
      <c r="A306" s="68"/>
      <c r="B306" s="68"/>
      <c r="C306" s="68"/>
      <c r="D306" s="68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7"/>
      <c r="W306" s="67"/>
      <c r="X306" s="67"/>
      <c r="Y306" s="67"/>
      <c r="Z306" s="1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</row>
    <row r="307" spans="1:46" ht="30" customHeight="1" x14ac:dyDescent="0.2">
      <c r="A307" s="68"/>
      <c r="B307" s="68"/>
      <c r="C307" s="68"/>
      <c r="D307" s="68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7"/>
      <c r="W307" s="67"/>
      <c r="X307" s="67"/>
      <c r="Y307" s="67"/>
      <c r="Z307" s="1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</row>
    <row r="308" spans="1:46" ht="30" customHeight="1" x14ac:dyDescent="0.2">
      <c r="A308" s="68"/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7"/>
      <c r="W308" s="67"/>
      <c r="X308" s="67"/>
      <c r="Y308" s="67"/>
      <c r="Z308" s="1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</row>
    <row r="309" spans="1:46" ht="30" customHeight="1" x14ac:dyDescent="0.2">
      <c r="A309" s="68"/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7"/>
      <c r="W309" s="67"/>
      <c r="X309" s="67"/>
      <c r="Y309" s="67"/>
      <c r="Z309" s="1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</row>
    <row r="310" spans="1:46" ht="30" customHeight="1" x14ac:dyDescent="0.2">
      <c r="A310" s="68"/>
      <c r="B310" s="68"/>
      <c r="C310" s="68"/>
      <c r="D310" s="68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7"/>
      <c r="W310" s="67"/>
      <c r="X310" s="67"/>
      <c r="Y310" s="67"/>
      <c r="Z310" s="1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</row>
    <row r="311" spans="1:46" ht="30" customHeight="1" x14ac:dyDescent="0.2">
      <c r="A311" s="68"/>
      <c r="B311" s="68"/>
      <c r="C311" s="68"/>
      <c r="D311" s="68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7"/>
      <c r="W311" s="67"/>
      <c r="X311" s="67"/>
      <c r="Y311" s="67"/>
      <c r="Z311" s="1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</row>
    <row r="312" spans="1:46" ht="30" customHeight="1" x14ac:dyDescent="0.2">
      <c r="A312" s="68"/>
      <c r="B312" s="68"/>
      <c r="C312" s="68"/>
      <c r="D312" s="68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7"/>
      <c r="W312" s="67"/>
      <c r="X312" s="67"/>
      <c r="Y312" s="67"/>
      <c r="Z312" s="1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</row>
    <row r="313" spans="1:46" ht="30" customHeight="1" x14ac:dyDescent="0.2">
      <c r="A313" s="68"/>
      <c r="B313" s="68"/>
      <c r="C313" s="68"/>
      <c r="D313" s="68"/>
      <c r="E313" s="68"/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7"/>
      <c r="W313" s="67"/>
      <c r="X313" s="67"/>
      <c r="Y313" s="67"/>
      <c r="Z313" s="1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</row>
    <row r="314" spans="1:46" ht="30" customHeight="1" x14ac:dyDescent="0.2">
      <c r="A314" s="68"/>
      <c r="B314" s="68"/>
      <c r="C314" s="68"/>
      <c r="D314" s="68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7"/>
      <c r="W314" s="67"/>
      <c r="X314" s="67"/>
      <c r="Y314" s="67"/>
      <c r="Z314" s="1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</row>
    <row r="315" spans="1:46" ht="30" customHeight="1" x14ac:dyDescent="0.2">
      <c r="A315" s="68"/>
      <c r="B315" s="68"/>
      <c r="C315" s="68"/>
      <c r="D315" s="68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7"/>
      <c r="W315" s="67"/>
      <c r="X315" s="67"/>
      <c r="Y315" s="67"/>
      <c r="Z315" s="1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</row>
    <row r="316" spans="1:46" ht="30" customHeight="1" x14ac:dyDescent="0.2">
      <c r="A316" s="68"/>
      <c r="B316" s="68"/>
      <c r="C316" s="68"/>
      <c r="D316" s="68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7"/>
      <c r="W316" s="67"/>
      <c r="X316" s="67"/>
      <c r="Y316" s="67"/>
      <c r="Z316" s="1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</row>
    <row r="317" spans="1:46" ht="30" customHeight="1" x14ac:dyDescent="0.2">
      <c r="A317" s="68"/>
      <c r="B317" s="68"/>
      <c r="C317" s="68"/>
      <c r="D317" s="68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7"/>
      <c r="W317" s="67"/>
      <c r="X317" s="67"/>
      <c r="Y317" s="67"/>
      <c r="Z317" s="1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</row>
    <row r="318" spans="1:46" ht="30" customHeight="1" x14ac:dyDescent="0.2">
      <c r="A318" s="68"/>
      <c r="B318" s="68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7"/>
      <c r="W318" s="67"/>
      <c r="X318" s="67"/>
      <c r="Y318" s="67"/>
      <c r="Z318" s="1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</row>
    <row r="319" spans="1:46" ht="30" customHeight="1" x14ac:dyDescent="0.2">
      <c r="A319" s="68"/>
      <c r="B319" s="68"/>
      <c r="C319" s="68"/>
      <c r="D319" s="68"/>
      <c r="E319" s="68"/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7"/>
      <c r="W319" s="67"/>
      <c r="X319" s="67"/>
      <c r="Y319" s="67"/>
      <c r="Z319" s="1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</row>
    <row r="320" spans="1:46" ht="30" customHeight="1" x14ac:dyDescent="0.2">
      <c r="A320" s="68"/>
      <c r="B320" s="68"/>
      <c r="C320" s="68"/>
      <c r="D320" s="68"/>
      <c r="E320" s="68"/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7"/>
      <c r="W320" s="67"/>
      <c r="X320" s="67"/>
      <c r="Y320" s="67"/>
      <c r="Z320" s="1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</row>
    <row r="321" spans="1:46" ht="30" customHeight="1" x14ac:dyDescent="0.2">
      <c r="A321" s="68"/>
      <c r="B321" s="68"/>
      <c r="C321" s="68"/>
      <c r="D321" s="68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7"/>
      <c r="W321" s="67"/>
      <c r="X321" s="67"/>
      <c r="Y321" s="67"/>
      <c r="Z321" s="1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</row>
    <row r="322" spans="1:46" ht="30" customHeight="1" x14ac:dyDescent="0.2">
      <c r="A322" s="68"/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7"/>
      <c r="W322" s="67"/>
      <c r="X322" s="67"/>
      <c r="Y322" s="67"/>
      <c r="Z322" s="1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</row>
    <row r="323" spans="1:46" ht="30" customHeight="1" x14ac:dyDescent="0.2">
      <c r="A323" s="68"/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7"/>
      <c r="W323" s="67"/>
      <c r="X323" s="67"/>
      <c r="Y323" s="67"/>
      <c r="Z323" s="1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</row>
    <row r="324" spans="1:46" ht="30" customHeight="1" x14ac:dyDescent="0.2">
      <c r="A324" s="68"/>
      <c r="B324" s="68"/>
      <c r="C324" s="68"/>
      <c r="D324" s="68"/>
      <c r="E324" s="68"/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7"/>
      <c r="W324" s="67"/>
      <c r="X324" s="67"/>
      <c r="Y324" s="67"/>
      <c r="Z324" s="1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</row>
    <row r="325" spans="1:46" ht="30" customHeight="1" x14ac:dyDescent="0.2">
      <c r="A325" s="68"/>
      <c r="B325" s="68"/>
      <c r="C325" s="68"/>
      <c r="D325" s="68"/>
      <c r="E325" s="68"/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7"/>
      <c r="W325" s="67"/>
      <c r="X325" s="67"/>
      <c r="Y325" s="67"/>
      <c r="Z325" s="1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</row>
    <row r="326" spans="1:46" ht="30" customHeight="1" x14ac:dyDescent="0.2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7"/>
      <c r="W326" s="67"/>
      <c r="X326" s="67"/>
      <c r="Y326" s="67"/>
      <c r="Z326" s="1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</row>
    <row r="327" spans="1:46" ht="30" customHeight="1" x14ac:dyDescent="0.2">
      <c r="A327" s="68"/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7"/>
      <c r="W327" s="67"/>
      <c r="X327" s="67"/>
      <c r="Y327" s="67"/>
      <c r="Z327" s="1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</row>
    <row r="328" spans="1:46" ht="30" customHeight="1" x14ac:dyDescent="0.2">
      <c r="A328" s="68"/>
      <c r="B328" s="68"/>
      <c r="C328" s="68"/>
      <c r="D328" s="68"/>
      <c r="E328" s="68"/>
      <c r="F328" s="68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7"/>
      <c r="W328" s="67"/>
      <c r="X328" s="67"/>
      <c r="Y328" s="67"/>
      <c r="Z328" s="1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</row>
    <row r="329" spans="1:46" ht="30" customHeight="1" x14ac:dyDescent="0.2">
      <c r="A329" s="68"/>
      <c r="B329" s="68"/>
      <c r="C329" s="68"/>
      <c r="D329" s="68"/>
      <c r="E329" s="68"/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7"/>
      <c r="W329" s="67"/>
      <c r="X329" s="67"/>
      <c r="Y329" s="67"/>
      <c r="Z329" s="1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</row>
    <row r="330" spans="1:46" ht="30" customHeight="1" x14ac:dyDescent="0.2">
      <c r="A330" s="68"/>
      <c r="B330" s="68"/>
      <c r="C330" s="68"/>
      <c r="D330" s="68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7"/>
      <c r="W330" s="67"/>
      <c r="X330" s="67"/>
      <c r="Y330" s="67"/>
      <c r="Z330" s="1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</row>
    <row r="331" spans="1:46" ht="30" customHeight="1" x14ac:dyDescent="0.2">
      <c r="A331" s="68"/>
      <c r="B331" s="68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7"/>
      <c r="W331" s="67"/>
      <c r="X331" s="67"/>
      <c r="Y331" s="67"/>
      <c r="Z331" s="1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</row>
    <row r="332" spans="1:46" ht="30" customHeight="1" x14ac:dyDescent="0.2">
      <c r="A332" s="68"/>
      <c r="B332" s="68"/>
      <c r="C332" s="68"/>
      <c r="D332" s="68"/>
      <c r="E332" s="68"/>
      <c r="F332" s="68"/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7"/>
      <c r="W332" s="67"/>
      <c r="X332" s="67"/>
      <c r="Y332" s="67"/>
      <c r="Z332" s="1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</row>
    <row r="333" spans="1:46" ht="30" customHeight="1" x14ac:dyDescent="0.2">
      <c r="A333" s="68"/>
      <c r="B333" s="68"/>
      <c r="C333" s="68"/>
      <c r="D333" s="68"/>
      <c r="E333" s="68"/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7"/>
      <c r="W333" s="67"/>
      <c r="X333" s="67"/>
      <c r="Y333" s="67"/>
      <c r="Z333" s="1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</row>
    <row r="334" spans="1:46" ht="30" customHeight="1" x14ac:dyDescent="0.2">
      <c r="A334" s="68"/>
      <c r="B334" s="68"/>
      <c r="C334" s="68"/>
      <c r="D334" s="68"/>
      <c r="E334" s="68"/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7"/>
      <c r="W334" s="67"/>
      <c r="X334" s="67"/>
      <c r="Y334" s="67"/>
      <c r="Z334" s="1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</row>
    <row r="335" spans="1:46" ht="30" customHeight="1" x14ac:dyDescent="0.2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7"/>
      <c r="W335" s="67"/>
      <c r="X335" s="67"/>
      <c r="Y335" s="67"/>
      <c r="Z335" s="1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</row>
    <row r="336" spans="1:46" ht="30" customHeight="1" x14ac:dyDescent="0.2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7"/>
      <c r="W336" s="67"/>
      <c r="X336" s="67"/>
      <c r="Y336" s="67"/>
      <c r="Z336" s="1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</row>
    <row r="337" spans="1:46" ht="30" customHeight="1" x14ac:dyDescent="0.2">
      <c r="A337" s="68"/>
      <c r="B337" s="68"/>
      <c r="C337" s="68"/>
      <c r="D337" s="68"/>
      <c r="E337" s="68"/>
      <c r="F337" s="68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7"/>
      <c r="W337" s="67"/>
      <c r="X337" s="67"/>
      <c r="Y337" s="67"/>
      <c r="Z337" s="1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</row>
    <row r="338" spans="1:46" ht="30" customHeight="1" x14ac:dyDescent="0.2">
      <c r="A338" s="68"/>
      <c r="B338" s="68"/>
      <c r="C338" s="68"/>
      <c r="D338" s="68"/>
      <c r="E338" s="68"/>
      <c r="F338" s="68"/>
      <c r="G338" s="68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7"/>
      <c r="W338" s="67"/>
      <c r="X338" s="67"/>
      <c r="Y338" s="67"/>
      <c r="Z338" s="1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</row>
    <row r="339" spans="1:46" ht="30" customHeight="1" x14ac:dyDescent="0.2">
      <c r="A339" s="68"/>
      <c r="B339" s="68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7"/>
      <c r="W339" s="67"/>
      <c r="X339" s="67"/>
      <c r="Y339" s="67"/>
      <c r="Z339" s="1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</row>
    <row r="340" spans="1:46" ht="30" customHeight="1" x14ac:dyDescent="0.2">
      <c r="A340" s="68"/>
      <c r="B340" s="68"/>
      <c r="C340" s="68"/>
      <c r="D340" s="68"/>
      <c r="E340" s="68"/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7"/>
      <c r="W340" s="67"/>
      <c r="X340" s="67"/>
      <c r="Y340" s="67"/>
      <c r="Z340" s="1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</row>
    <row r="341" spans="1:46" ht="30" customHeight="1" x14ac:dyDescent="0.2">
      <c r="A341" s="68"/>
      <c r="B341" s="68"/>
      <c r="C341" s="68"/>
      <c r="D341" s="68"/>
      <c r="E341" s="68"/>
      <c r="F341" s="68"/>
      <c r="G341" s="68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7"/>
      <c r="W341" s="67"/>
      <c r="X341" s="67"/>
      <c r="Y341" s="67"/>
      <c r="Z341" s="1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</row>
    <row r="342" spans="1:46" ht="30" customHeight="1" x14ac:dyDescent="0.2">
      <c r="A342" s="68"/>
      <c r="B342" s="68"/>
      <c r="C342" s="68"/>
      <c r="D342" s="68"/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7"/>
      <c r="W342" s="67"/>
      <c r="X342" s="67"/>
      <c r="Y342" s="67"/>
      <c r="Z342" s="1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</row>
    <row r="343" spans="1:46" ht="30" customHeight="1" x14ac:dyDescent="0.2">
      <c r="A343" s="68"/>
      <c r="B343" s="68"/>
      <c r="C343" s="68"/>
      <c r="D343" s="68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7"/>
      <c r="W343" s="67"/>
      <c r="X343" s="67"/>
      <c r="Y343" s="67"/>
      <c r="Z343" s="1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</row>
    <row r="344" spans="1:46" ht="30" customHeight="1" x14ac:dyDescent="0.2">
      <c r="A344" s="68"/>
      <c r="B344" s="68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7"/>
      <c r="W344" s="67"/>
      <c r="X344" s="67"/>
      <c r="Y344" s="67"/>
      <c r="Z344" s="1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</row>
    <row r="345" spans="1:46" ht="30" customHeight="1" x14ac:dyDescent="0.2">
      <c r="A345" s="68"/>
      <c r="B345" s="68"/>
      <c r="C345" s="68"/>
      <c r="D345" s="68"/>
      <c r="E345" s="68"/>
      <c r="F345" s="68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7"/>
      <c r="W345" s="67"/>
      <c r="X345" s="67"/>
      <c r="Y345" s="67"/>
      <c r="Z345" s="1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</row>
    <row r="346" spans="1:46" ht="30" customHeight="1" x14ac:dyDescent="0.2">
      <c r="A346" s="68"/>
      <c r="B346" s="68"/>
      <c r="C346" s="68"/>
      <c r="D346" s="68"/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7"/>
      <c r="W346" s="67"/>
      <c r="X346" s="67"/>
      <c r="Y346" s="67"/>
      <c r="Z346" s="1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</row>
    <row r="347" spans="1:46" ht="30" customHeight="1" x14ac:dyDescent="0.2">
      <c r="A347" s="68"/>
      <c r="B347" s="68"/>
      <c r="C347" s="68"/>
      <c r="D347" s="68"/>
      <c r="E347" s="68"/>
      <c r="F347" s="68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7"/>
      <c r="W347" s="67"/>
      <c r="X347" s="67"/>
      <c r="Y347" s="67"/>
      <c r="Z347" s="1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</row>
    <row r="348" spans="1:46" ht="30" customHeight="1" x14ac:dyDescent="0.2">
      <c r="A348" s="68"/>
      <c r="B348" s="68"/>
      <c r="C348" s="68"/>
      <c r="D348" s="68"/>
      <c r="E348" s="68"/>
      <c r="F348" s="68"/>
      <c r="G348" s="68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7"/>
      <c r="W348" s="67"/>
      <c r="X348" s="67"/>
      <c r="Y348" s="67"/>
      <c r="Z348" s="1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</row>
    <row r="349" spans="1:46" ht="30" customHeight="1" x14ac:dyDescent="0.2">
      <c r="A349" s="68"/>
      <c r="B349" s="68"/>
      <c r="C349" s="68"/>
      <c r="D349" s="68"/>
      <c r="E349" s="68"/>
      <c r="F349" s="68"/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7"/>
      <c r="W349" s="67"/>
      <c r="X349" s="67"/>
      <c r="Y349" s="67"/>
      <c r="Z349" s="1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</row>
    <row r="350" spans="1:46" ht="30" customHeight="1" x14ac:dyDescent="0.2">
      <c r="A350" s="68"/>
      <c r="B350" s="68"/>
      <c r="C350" s="68"/>
      <c r="D350" s="68"/>
      <c r="E350" s="68"/>
      <c r="F350" s="68"/>
      <c r="G350" s="68"/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7"/>
      <c r="W350" s="67"/>
      <c r="X350" s="67"/>
      <c r="Y350" s="67"/>
      <c r="Z350" s="1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</row>
    <row r="351" spans="1:46" ht="30" customHeight="1" x14ac:dyDescent="0.2">
      <c r="A351" s="68"/>
      <c r="B351" s="68"/>
      <c r="C351" s="68"/>
      <c r="D351" s="68"/>
      <c r="E351" s="68"/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7"/>
      <c r="W351" s="67"/>
      <c r="X351" s="67"/>
      <c r="Y351" s="67"/>
      <c r="Z351" s="1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</row>
    <row r="352" spans="1:46" ht="30" customHeight="1" x14ac:dyDescent="0.2">
      <c r="A352" s="68"/>
      <c r="B352" s="68"/>
      <c r="C352" s="68"/>
      <c r="D352" s="68"/>
      <c r="E352" s="68"/>
      <c r="F352" s="68"/>
      <c r="G352" s="68"/>
      <c r="H352" s="68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7"/>
      <c r="W352" s="67"/>
      <c r="X352" s="67"/>
      <c r="Y352" s="67"/>
      <c r="Z352" s="1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</row>
    <row r="353" spans="1:46" ht="30" customHeight="1" x14ac:dyDescent="0.2">
      <c r="A353" s="68"/>
      <c r="B353" s="68"/>
      <c r="C353" s="68"/>
      <c r="D353" s="68"/>
      <c r="E353" s="68"/>
      <c r="F353" s="68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7"/>
      <c r="W353" s="67"/>
      <c r="X353" s="67"/>
      <c r="Y353" s="67"/>
      <c r="Z353" s="1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</row>
    <row r="354" spans="1:46" ht="30" customHeight="1" x14ac:dyDescent="0.2">
      <c r="A354" s="68"/>
      <c r="B354" s="68"/>
      <c r="C354" s="68"/>
      <c r="D354" s="68"/>
      <c r="E354" s="68"/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7"/>
      <c r="W354" s="67"/>
      <c r="X354" s="67"/>
      <c r="Y354" s="67"/>
      <c r="Z354" s="1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</row>
    <row r="355" spans="1:46" ht="30" customHeight="1" x14ac:dyDescent="0.2">
      <c r="A355" s="68"/>
      <c r="B355" s="68"/>
      <c r="C355" s="68"/>
      <c r="D355" s="68"/>
      <c r="E355" s="68"/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7"/>
      <c r="W355" s="67"/>
      <c r="X355" s="67"/>
      <c r="Y355" s="67"/>
      <c r="Z355" s="1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</row>
    <row r="356" spans="1:46" ht="30" customHeight="1" x14ac:dyDescent="0.2">
      <c r="A356" s="68"/>
      <c r="B356" s="68"/>
      <c r="C356" s="68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7"/>
      <c r="W356" s="67"/>
      <c r="X356" s="67"/>
      <c r="Y356" s="67"/>
      <c r="Z356" s="1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</row>
    <row r="357" spans="1:46" ht="30" customHeight="1" x14ac:dyDescent="0.2">
      <c r="A357" s="68"/>
      <c r="B357" s="68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7"/>
      <c r="W357" s="67"/>
      <c r="X357" s="67"/>
      <c r="Y357" s="67"/>
      <c r="Z357" s="1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</row>
    <row r="358" spans="1:46" ht="30" customHeight="1" x14ac:dyDescent="0.2">
      <c r="A358" s="68"/>
      <c r="B358" s="68"/>
      <c r="C358" s="68"/>
      <c r="D358" s="68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7"/>
      <c r="W358" s="67"/>
      <c r="X358" s="67"/>
      <c r="Y358" s="67"/>
      <c r="Z358" s="1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</row>
    <row r="359" spans="1:46" ht="30" customHeight="1" x14ac:dyDescent="0.2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7"/>
      <c r="W359" s="67"/>
      <c r="X359" s="67"/>
      <c r="Y359" s="67"/>
      <c r="Z359" s="1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8"/>
      <c r="AP359" s="68"/>
      <c r="AQ359" s="68"/>
      <c r="AR359" s="68"/>
      <c r="AS359" s="68"/>
      <c r="AT359" s="68"/>
    </row>
    <row r="360" spans="1:46" ht="30" customHeight="1" x14ac:dyDescent="0.2">
      <c r="A360" s="68"/>
      <c r="B360" s="68"/>
      <c r="C360" s="68"/>
      <c r="D360" s="68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7"/>
      <c r="W360" s="67"/>
      <c r="X360" s="67"/>
      <c r="Y360" s="67"/>
      <c r="Z360" s="1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8"/>
      <c r="AP360" s="68"/>
      <c r="AQ360" s="68"/>
      <c r="AR360" s="68"/>
      <c r="AS360" s="68"/>
      <c r="AT360" s="68"/>
    </row>
    <row r="361" spans="1:46" ht="30" customHeight="1" x14ac:dyDescent="0.2">
      <c r="A361" s="68"/>
      <c r="B361" s="68"/>
      <c r="C361" s="68"/>
      <c r="D361" s="68"/>
      <c r="E361" s="68"/>
      <c r="F361" s="68"/>
      <c r="G361" s="68"/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7"/>
      <c r="W361" s="67"/>
      <c r="X361" s="67"/>
      <c r="Y361" s="67"/>
      <c r="Z361" s="1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8"/>
      <c r="AP361" s="68"/>
      <c r="AQ361" s="68"/>
      <c r="AR361" s="68"/>
      <c r="AS361" s="68"/>
      <c r="AT361" s="68"/>
    </row>
    <row r="362" spans="1:46" ht="30" customHeight="1" x14ac:dyDescent="0.2">
      <c r="A362" s="68"/>
      <c r="B362" s="68"/>
      <c r="C362" s="68"/>
      <c r="D362" s="68"/>
      <c r="E362" s="68"/>
      <c r="F362" s="68"/>
      <c r="G362" s="68"/>
      <c r="H362" s="68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7"/>
      <c r="W362" s="67"/>
      <c r="X362" s="67"/>
      <c r="Y362" s="67"/>
      <c r="Z362" s="1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  <c r="AO362" s="68"/>
      <c r="AP362" s="68"/>
      <c r="AQ362" s="68"/>
      <c r="AR362" s="68"/>
      <c r="AS362" s="68"/>
      <c r="AT362" s="68"/>
    </row>
    <row r="363" spans="1:46" ht="30" customHeight="1" x14ac:dyDescent="0.2">
      <c r="A363" s="68"/>
      <c r="B363" s="68"/>
      <c r="C363" s="68"/>
      <c r="D363" s="68"/>
      <c r="E363" s="68"/>
      <c r="F363" s="68"/>
      <c r="G363" s="68"/>
      <c r="H363" s="68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7"/>
      <c r="W363" s="67"/>
      <c r="X363" s="67"/>
      <c r="Y363" s="67"/>
      <c r="Z363" s="1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/>
      <c r="AT363" s="68"/>
    </row>
    <row r="364" spans="1:46" ht="30" customHeight="1" x14ac:dyDescent="0.2">
      <c r="A364" s="68"/>
      <c r="B364" s="68"/>
      <c r="C364" s="68"/>
      <c r="D364" s="68"/>
      <c r="E364" s="68"/>
      <c r="F364" s="68"/>
      <c r="G364" s="68"/>
      <c r="H364" s="68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7"/>
      <c r="W364" s="67"/>
      <c r="X364" s="67"/>
      <c r="Y364" s="67"/>
      <c r="Z364" s="1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  <c r="AT364" s="68"/>
    </row>
    <row r="365" spans="1:46" ht="30" customHeight="1" x14ac:dyDescent="0.2">
      <c r="A365" s="68"/>
      <c r="B365" s="68"/>
      <c r="C365" s="68"/>
      <c r="D365" s="68"/>
      <c r="E365" s="68"/>
      <c r="F365" s="68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7"/>
      <c r="W365" s="67"/>
      <c r="X365" s="67"/>
      <c r="Y365" s="67"/>
      <c r="Z365" s="1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8"/>
      <c r="AP365" s="68"/>
      <c r="AQ365" s="68"/>
      <c r="AR365" s="68"/>
      <c r="AS365" s="68"/>
      <c r="AT365" s="68"/>
    </row>
    <row r="366" spans="1:46" ht="30" customHeight="1" x14ac:dyDescent="0.2">
      <c r="A366" s="68"/>
      <c r="B366" s="68"/>
      <c r="C366" s="68"/>
      <c r="D366" s="68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7"/>
      <c r="W366" s="67"/>
      <c r="X366" s="67"/>
      <c r="Y366" s="67"/>
      <c r="Z366" s="1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  <c r="AT366" s="68"/>
    </row>
    <row r="367" spans="1:46" ht="30" customHeight="1" x14ac:dyDescent="0.2">
      <c r="A367" s="68"/>
      <c r="B367" s="68"/>
      <c r="C367" s="68"/>
      <c r="D367" s="68"/>
      <c r="E367" s="68"/>
      <c r="F367" s="68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7"/>
      <c r="W367" s="67"/>
      <c r="X367" s="67"/>
      <c r="Y367" s="67"/>
      <c r="Z367" s="1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8"/>
      <c r="AP367" s="68"/>
      <c r="AQ367" s="68"/>
      <c r="AR367" s="68"/>
      <c r="AS367" s="68"/>
      <c r="AT367" s="68"/>
    </row>
    <row r="368" spans="1:46" ht="30" customHeight="1" x14ac:dyDescent="0.2">
      <c r="A368" s="68"/>
      <c r="B368" s="68"/>
      <c r="C368" s="68"/>
      <c r="D368" s="68"/>
      <c r="E368" s="68"/>
      <c r="F368" s="68"/>
      <c r="G368" s="68"/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7"/>
      <c r="W368" s="67"/>
      <c r="X368" s="67"/>
      <c r="Y368" s="67"/>
      <c r="Z368" s="1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8"/>
      <c r="AP368" s="68"/>
      <c r="AQ368" s="68"/>
      <c r="AR368" s="68"/>
      <c r="AS368" s="68"/>
      <c r="AT368" s="68"/>
    </row>
    <row r="369" spans="1:46" ht="30" customHeight="1" x14ac:dyDescent="0.2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7"/>
      <c r="W369" s="67"/>
      <c r="X369" s="67"/>
      <c r="Y369" s="67"/>
      <c r="Z369" s="1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  <c r="AO369" s="68"/>
      <c r="AP369" s="68"/>
      <c r="AQ369" s="68"/>
      <c r="AR369" s="68"/>
      <c r="AS369" s="68"/>
      <c r="AT369" s="68"/>
    </row>
    <row r="370" spans="1:46" ht="30" customHeight="1" x14ac:dyDescent="0.2">
      <c r="A370" s="68"/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7"/>
      <c r="W370" s="67"/>
      <c r="X370" s="67"/>
      <c r="Y370" s="67"/>
      <c r="Z370" s="1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</row>
    <row r="371" spans="1:46" ht="30" customHeight="1" x14ac:dyDescent="0.2">
      <c r="A371" s="68"/>
      <c r="B371" s="68"/>
      <c r="C371" s="68"/>
      <c r="D371" s="68"/>
      <c r="E371" s="68"/>
      <c r="F371" s="68"/>
      <c r="G371" s="68"/>
      <c r="H371" s="68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7"/>
      <c r="W371" s="67"/>
      <c r="X371" s="67"/>
      <c r="Y371" s="67"/>
      <c r="Z371" s="1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</row>
    <row r="372" spans="1:46" ht="30" customHeight="1" x14ac:dyDescent="0.2">
      <c r="A372" s="68"/>
      <c r="B372" s="68"/>
      <c r="C372" s="68"/>
      <c r="D372" s="68"/>
      <c r="E372" s="68"/>
      <c r="F372" s="68"/>
      <c r="G372" s="68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7"/>
      <c r="W372" s="67"/>
      <c r="X372" s="67"/>
      <c r="Y372" s="67"/>
      <c r="Z372" s="1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8"/>
      <c r="AP372" s="68"/>
      <c r="AQ372" s="68"/>
      <c r="AR372" s="68"/>
      <c r="AS372" s="68"/>
      <c r="AT372" s="68"/>
    </row>
    <row r="373" spans="1:46" ht="30" customHeight="1" x14ac:dyDescent="0.2">
      <c r="A373" s="68"/>
      <c r="B373" s="68"/>
      <c r="C373" s="68"/>
      <c r="D373" s="68"/>
      <c r="E373" s="68"/>
      <c r="F373" s="68"/>
      <c r="G373" s="68"/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7"/>
      <c r="W373" s="67"/>
      <c r="X373" s="67"/>
      <c r="Y373" s="67"/>
      <c r="Z373" s="1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</row>
    <row r="374" spans="1:46" ht="30" customHeight="1" x14ac:dyDescent="0.2">
      <c r="A374" s="68"/>
      <c r="B374" s="68"/>
      <c r="C374" s="68"/>
      <c r="D374" s="68"/>
      <c r="E374" s="68"/>
      <c r="F374" s="68"/>
      <c r="G374" s="68"/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7"/>
      <c r="W374" s="67"/>
      <c r="X374" s="67"/>
      <c r="Y374" s="67"/>
      <c r="Z374" s="1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S374" s="68"/>
      <c r="AT374" s="68"/>
    </row>
    <row r="375" spans="1:46" ht="30" customHeight="1" x14ac:dyDescent="0.2">
      <c r="A375" s="68"/>
      <c r="B375" s="68"/>
      <c r="C375" s="68"/>
      <c r="D375" s="68"/>
      <c r="E375" s="68"/>
      <c r="F375" s="68"/>
      <c r="G375" s="68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7"/>
      <c r="W375" s="67"/>
      <c r="X375" s="67"/>
      <c r="Y375" s="67"/>
      <c r="Z375" s="1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</row>
    <row r="376" spans="1:46" ht="30" customHeight="1" x14ac:dyDescent="0.2">
      <c r="A376" s="68"/>
      <c r="B376" s="68"/>
      <c r="C376" s="68"/>
      <c r="D376" s="68"/>
      <c r="E376" s="68"/>
      <c r="F376" s="68"/>
      <c r="G376" s="68"/>
      <c r="H376" s="68"/>
      <c r="I376" s="68"/>
      <c r="J376" s="68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7"/>
      <c r="W376" s="67"/>
      <c r="X376" s="67"/>
      <c r="Y376" s="67"/>
      <c r="Z376" s="1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  <c r="AO376" s="68"/>
      <c r="AP376" s="68"/>
      <c r="AQ376" s="68"/>
      <c r="AR376" s="68"/>
      <c r="AS376" s="68"/>
      <c r="AT376" s="68"/>
    </row>
    <row r="377" spans="1:46" ht="30" customHeight="1" x14ac:dyDescent="0.2">
      <c r="A377" s="68"/>
      <c r="B377" s="68"/>
      <c r="C377" s="68"/>
      <c r="D377" s="68"/>
      <c r="E377" s="68"/>
      <c r="F377" s="68"/>
      <c r="G377" s="68"/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7"/>
      <c r="W377" s="67"/>
      <c r="X377" s="67"/>
      <c r="Y377" s="67"/>
      <c r="Z377" s="1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  <c r="AT377" s="68"/>
    </row>
    <row r="378" spans="1:46" ht="30" customHeight="1" x14ac:dyDescent="0.2">
      <c r="A378" s="68"/>
      <c r="B378" s="68"/>
      <c r="C378" s="68"/>
      <c r="D378" s="68"/>
      <c r="E378" s="68"/>
      <c r="F378" s="68"/>
      <c r="G378" s="68"/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7"/>
      <c r="W378" s="67"/>
      <c r="X378" s="67"/>
      <c r="Y378" s="67"/>
      <c r="Z378" s="1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S378" s="68"/>
      <c r="AT378" s="68"/>
    </row>
    <row r="379" spans="1:46" ht="30" customHeight="1" x14ac:dyDescent="0.2">
      <c r="A379" s="68"/>
      <c r="B379" s="68"/>
      <c r="C379" s="68"/>
      <c r="D379" s="68"/>
      <c r="E379" s="68"/>
      <c r="F379" s="68"/>
      <c r="G379" s="68"/>
      <c r="H379" s="68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7"/>
      <c r="W379" s="67"/>
      <c r="X379" s="67"/>
      <c r="Y379" s="67"/>
      <c r="Z379" s="1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</row>
    <row r="380" spans="1:46" ht="30" customHeight="1" x14ac:dyDescent="0.2">
      <c r="A380" s="68"/>
      <c r="B380" s="68"/>
      <c r="C380" s="68"/>
      <c r="D380" s="68"/>
      <c r="E380" s="68"/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7"/>
      <c r="W380" s="67"/>
      <c r="X380" s="67"/>
      <c r="Y380" s="67"/>
      <c r="Z380" s="1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</row>
    <row r="381" spans="1:46" ht="30" customHeight="1" x14ac:dyDescent="0.2">
      <c r="A381" s="68"/>
      <c r="B381" s="68"/>
      <c r="C381" s="68"/>
      <c r="D381" s="68"/>
      <c r="E381" s="68"/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7"/>
      <c r="W381" s="67"/>
      <c r="X381" s="67"/>
      <c r="Y381" s="67"/>
      <c r="Z381" s="1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</row>
    <row r="382" spans="1:46" ht="30" customHeight="1" x14ac:dyDescent="0.2">
      <c r="A382" s="68"/>
      <c r="B382" s="68"/>
      <c r="C382" s="68"/>
      <c r="D382" s="68"/>
      <c r="E382" s="68"/>
      <c r="F382" s="68"/>
      <c r="G382" s="68"/>
      <c r="H382" s="68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7"/>
      <c r="W382" s="67"/>
      <c r="X382" s="67"/>
      <c r="Y382" s="67"/>
      <c r="Z382" s="1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  <c r="AO382" s="68"/>
      <c r="AP382" s="68"/>
      <c r="AQ382" s="68"/>
      <c r="AR382" s="68"/>
      <c r="AS382" s="68"/>
      <c r="AT382" s="68"/>
    </row>
    <row r="383" spans="1:46" ht="30" customHeight="1" x14ac:dyDescent="0.2">
      <c r="A383" s="68"/>
      <c r="B383" s="68"/>
      <c r="C383" s="68"/>
      <c r="D383" s="68"/>
      <c r="E383" s="68"/>
      <c r="F383" s="68"/>
      <c r="G383" s="68"/>
      <c r="H383" s="68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7"/>
      <c r="W383" s="67"/>
      <c r="X383" s="67"/>
      <c r="Y383" s="67"/>
      <c r="Z383" s="1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</row>
    <row r="384" spans="1:46" ht="30" customHeight="1" x14ac:dyDescent="0.2">
      <c r="A384" s="68"/>
      <c r="B384" s="68"/>
      <c r="C384" s="68"/>
      <c r="D384" s="68"/>
      <c r="E384" s="68"/>
      <c r="F384" s="68"/>
      <c r="G384" s="68"/>
      <c r="H384" s="68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7"/>
      <c r="W384" s="67"/>
      <c r="X384" s="67"/>
      <c r="Y384" s="67"/>
      <c r="Z384" s="1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  <c r="AO384" s="68"/>
      <c r="AP384" s="68"/>
      <c r="AQ384" s="68"/>
      <c r="AR384" s="68"/>
      <c r="AS384" s="68"/>
      <c r="AT384" s="68"/>
    </row>
    <row r="385" spans="1:46" ht="30" customHeight="1" x14ac:dyDescent="0.2">
      <c r="A385" s="68"/>
      <c r="B385" s="68"/>
      <c r="C385" s="68"/>
      <c r="D385" s="68"/>
      <c r="E385" s="68"/>
      <c r="F385" s="68"/>
      <c r="G385" s="68"/>
      <c r="H385" s="68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7"/>
      <c r="W385" s="67"/>
      <c r="X385" s="67"/>
      <c r="Y385" s="67"/>
      <c r="Z385" s="1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  <c r="AT385" s="68"/>
    </row>
    <row r="386" spans="1:46" ht="30" customHeight="1" x14ac:dyDescent="0.2">
      <c r="A386" s="68"/>
      <c r="B386" s="68"/>
      <c r="C386" s="68"/>
      <c r="D386" s="68"/>
      <c r="E386" s="68"/>
      <c r="F386" s="68"/>
      <c r="G386" s="68"/>
      <c r="H386" s="68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7"/>
      <c r="W386" s="67"/>
      <c r="X386" s="67"/>
      <c r="Y386" s="67"/>
      <c r="Z386" s="1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  <c r="AT386" s="68"/>
    </row>
    <row r="387" spans="1:46" ht="30" customHeight="1" x14ac:dyDescent="0.2">
      <c r="A387" s="68"/>
      <c r="B387" s="68"/>
      <c r="C387" s="68"/>
      <c r="D387" s="68"/>
      <c r="E387" s="68"/>
      <c r="F387" s="68"/>
      <c r="G387" s="68"/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7"/>
      <c r="W387" s="67"/>
      <c r="X387" s="67"/>
      <c r="Y387" s="67"/>
      <c r="Z387" s="1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8"/>
      <c r="AP387" s="68"/>
      <c r="AQ387" s="68"/>
      <c r="AR387" s="68"/>
      <c r="AS387" s="68"/>
      <c r="AT387" s="68"/>
    </row>
    <row r="388" spans="1:46" ht="30" customHeight="1" x14ac:dyDescent="0.2">
      <c r="A388" s="68"/>
      <c r="B388" s="68"/>
      <c r="C388" s="68"/>
      <c r="D388" s="68"/>
      <c r="E388" s="68"/>
      <c r="F388" s="68"/>
      <c r="G388" s="68"/>
      <c r="H388" s="68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7"/>
      <c r="W388" s="67"/>
      <c r="X388" s="67"/>
      <c r="Y388" s="67"/>
      <c r="Z388" s="1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  <c r="AO388" s="68"/>
      <c r="AP388" s="68"/>
      <c r="AQ388" s="68"/>
      <c r="AR388" s="68"/>
      <c r="AS388" s="68"/>
      <c r="AT388" s="68"/>
    </row>
    <row r="389" spans="1:46" ht="30" customHeight="1" x14ac:dyDescent="0.2">
      <c r="A389" s="68"/>
      <c r="B389" s="68"/>
      <c r="C389" s="68"/>
      <c r="D389" s="68"/>
      <c r="E389" s="68"/>
      <c r="F389" s="68"/>
      <c r="G389" s="68"/>
      <c r="H389" s="68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7"/>
      <c r="W389" s="67"/>
      <c r="X389" s="67"/>
      <c r="Y389" s="67"/>
      <c r="Z389" s="1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  <c r="AT389" s="68"/>
    </row>
    <row r="390" spans="1:46" ht="30" customHeight="1" x14ac:dyDescent="0.2">
      <c r="A390" s="68"/>
      <c r="B390" s="68"/>
      <c r="C390" s="68"/>
      <c r="D390" s="68"/>
      <c r="E390" s="68"/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7"/>
      <c r="W390" s="67"/>
      <c r="X390" s="67"/>
      <c r="Y390" s="67"/>
      <c r="Z390" s="1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</row>
    <row r="391" spans="1:46" ht="30" customHeight="1" x14ac:dyDescent="0.2">
      <c r="A391" s="68"/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7"/>
      <c r="W391" s="67"/>
      <c r="X391" s="67"/>
      <c r="Y391" s="67"/>
      <c r="Z391" s="1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  <c r="AO391" s="68"/>
      <c r="AP391" s="68"/>
      <c r="AQ391" s="68"/>
      <c r="AR391" s="68"/>
      <c r="AS391" s="68"/>
      <c r="AT391" s="68"/>
    </row>
    <row r="392" spans="1:46" ht="30" customHeight="1" x14ac:dyDescent="0.2">
      <c r="A392" s="68"/>
      <c r="B392" s="68"/>
      <c r="C392" s="68"/>
      <c r="D392" s="68"/>
      <c r="E392" s="68"/>
      <c r="F392" s="68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7"/>
      <c r="W392" s="67"/>
      <c r="X392" s="67"/>
      <c r="Y392" s="67"/>
      <c r="Z392" s="1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  <c r="AT392" s="68"/>
    </row>
    <row r="393" spans="1:46" ht="30" customHeight="1" x14ac:dyDescent="0.2">
      <c r="A393" s="68"/>
      <c r="B393" s="68"/>
      <c r="C393" s="68"/>
      <c r="D393" s="68"/>
      <c r="E393" s="68"/>
      <c r="F393" s="68"/>
      <c r="G393" s="68"/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7"/>
      <c r="W393" s="67"/>
      <c r="X393" s="67"/>
      <c r="Y393" s="67"/>
      <c r="Z393" s="1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  <c r="AT393" s="68"/>
    </row>
    <row r="394" spans="1:46" ht="30" customHeight="1" x14ac:dyDescent="0.2">
      <c r="A394" s="68"/>
      <c r="B394" s="68"/>
      <c r="C394" s="68"/>
      <c r="D394" s="68"/>
      <c r="E394" s="68"/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7"/>
      <c r="W394" s="67"/>
      <c r="X394" s="67"/>
      <c r="Y394" s="67"/>
      <c r="Z394" s="1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</row>
    <row r="395" spans="1:46" ht="30" customHeight="1" x14ac:dyDescent="0.2">
      <c r="A395" s="68"/>
      <c r="B395" s="68"/>
      <c r="C395" s="68"/>
      <c r="D395" s="68"/>
      <c r="E395" s="68"/>
      <c r="F395" s="68"/>
      <c r="G395" s="68"/>
      <c r="H395" s="68"/>
      <c r="I395" s="68"/>
      <c r="J395" s="68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7"/>
      <c r="W395" s="67"/>
      <c r="X395" s="67"/>
      <c r="Y395" s="67"/>
      <c r="Z395" s="1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  <c r="AO395" s="68"/>
      <c r="AP395" s="68"/>
      <c r="AQ395" s="68"/>
      <c r="AR395" s="68"/>
      <c r="AS395" s="68"/>
      <c r="AT395" s="68"/>
    </row>
    <row r="396" spans="1:46" ht="30" customHeight="1" x14ac:dyDescent="0.2">
      <c r="A396" s="68"/>
      <c r="B396" s="68"/>
      <c r="C396" s="68"/>
      <c r="D396" s="68"/>
      <c r="E396" s="68"/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7"/>
      <c r="W396" s="67"/>
      <c r="X396" s="67"/>
      <c r="Y396" s="67"/>
      <c r="Z396" s="1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</row>
    <row r="397" spans="1:46" ht="30" customHeight="1" x14ac:dyDescent="0.2">
      <c r="A397" s="68"/>
      <c r="B397" s="68"/>
      <c r="C397" s="68"/>
      <c r="D397" s="68"/>
      <c r="E397" s="68"/>
      <c r="F397" s="68"/>
      <c r="G397" s="68"/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7"/>
      <c r="W397" s="67"/>
      <c r="X397" s="67"/>
      <c r="Y397" s="67"/>
      <c r="Z397" s="1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</row>
    <row r="398" spans="1:46" ht="30" customHeight="1" x14ac:dyDescent="0.2">
      <c r="A398" s="68"/>
      <c r="B398" s="68"/>
      <c r="C398" s="68"/>
      <c r="D398" s="68"/>
      <c r="E398" s="68"/>
      <c r="F398" s="68"/>
      <c r="G398" s="68"/>
      <c r="H398" s="68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7"/>
      <c r="W398" s="67"/>
      <c r="X398" s="67"/>
      <c r="Y398" s="67"/>
      <c r="Z398" s="1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  <c r="AT398" s="68"/>
    </row>
    <row r="399" spans="1:46" ht="30" customHeight="1" x14ac:dyDescent="0.2">
      <c r="A399" s="68"/>
      <c r="B399" s="68"/>
      <c r="C399" s="68"/>
      <c r="D399" s="68"/>
      <c r="E399" s="68"/>
      <c r="F399" s="68"/>
      <c r="G399" s="68"/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7"/>
      <c r="W399" s="67"/>
      <c r="X399" s="67"/>
      <c r="Y399" s="67"/>
      <c r="Z399" s="1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  <c r="AO399" s="68"/>
      <c r="AP399" s="68"/>
      <c r="AQ399" s="68"/>
      <c r="AR399" s="68"/>
      <c r="AS399" s="68"/>
      <c r="AT399" s="68"/>
    </row>
    <row r="400" spans="1:46" ht="30" customHeight="1" x14ac:dyDescent="0.2">
      <c r="A400" s="68"/>
      <c r="B400" s="68"/>
      <c r="C400" s="68"/>
      <c r="D400" s="68"/>
      <c r="E400" s="68"/>
      <c r="F400" s="68"/>
      <c r="G400" s="68"/>
      <c r="H400" s="68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7"/>
      <c r="W400" s="67"/>
      <c r="X400" s="67"/>
      <c r="Y400" s="67"/>
      <c r="Z400" s="1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/>
      <c r="AT400" s="68"/>
    </row>
    <row r="401" spans="1:46" ht="30" customHeight="1" x14ac:dyDescent="0.2">
      <c r="A401" s="68"/>
      <c r="B401" s="68"/>
      <c r="C401" s="68"/>
      <c r="D401" s="68"/>
      <c r="E401" s="68"/>
      <c r="F401" s="68"/>
      <c r="G401" s="68"/>
      <c r="H401" s="68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7"/>
      <c r="W401" s="67"/>
      <c r="X401" s="67"/>
      <c r="Y401" s="67"/>
      <c r="Z401" s="1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  <c r="AT401" s="68"/>
    </row>
    <row r="402" spans="1:46" ht="30" customHeight="1" x14ac:dyDescent="0.2">
      <c r="A402" s="68"/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7"/>
      <c r="W402" s="67"/>
      <c r="X402" s="67"/>
      <c r="Y402" s="67"/>
      <c r="Z402" s="1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</row>
    <row r="403" spans="1:46" ht="30" customHeight="1" x14ac:dyDescent="0.2">
      <c r="A403" s="68"/>
      <c r="B403" s="68"/>
      <c r="C403" s="68"/>
      <c r="D403" s="68"/>
      <c r="E403" s="68"/>
      <c r="F403" s="68"/>
      <c r="G403" s="68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7"/>
      <c r="W403" s="67"/>
      <c r="X403" s="67"/>
      <c r="Y403" s="67"/>
      <c r="Z403" s="1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/>
      <c r="AQ403" s="68"/>
      <c r="AR403" s="68"/>
      <c r="AS403" s="68"/>
      <c r="AT403" s="68"/>
    </row>
    <row r="404" spans="1:46" ht="30" customHeight="1" x14ac:dyDescent="0.2">
      <c r="A404" s="68"/>
      <c r="B404" s="68"/>
      <c r="C404" s="68"/>
      <c r="D404" s="68"/>
      <c r="E404" s="68"/>
      <c r="F404" s="68"/>
      <c r="G404" s="68"/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7"/>
      <c r="W404" s="67"/>
      <c r="X404" s="67"/>
      <c r="Y404" s="67"/>
      <c r="Z404" s="1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  <c r="AT404" s="68"/>
    </row>
    <row r="405" spans="1:46" ht="30" customHeight="1" x14ac:dyDescent="0.2">
      <c r="A405" s="68"/>
      <c r="B405" s="68"/>
      <c r="C405" s="68"/>
      <c r="D405" s="68"/>
      <c r="E405" s="68"/>
      <c r="F405" s="68"/>
      <c r="G405" s="68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7"/>
      <c r="W405" s="67"/>
      <c r="X405" s="67"/>
      <c r="Y405" s="67"/>
      <c r="Z405" s="1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</row>
    <row r="406" spans="1:46" ht="30" customHeight="1" x14ac:dyDescent="0.2">
      <c r="A406" s="68"/>
      <c r="B406" s="68"/>
      <c r="C406" s="68"/>
      <c r="D406" s="68"/>
      <c r="E406" s="68"/>
      <c r="F406" s="68"/>
      <c r="G406" s="68"/>
      <c r="H406" s="68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7"/>
      <c r="W406" s="67"/>
      <c r="X406" s="67"/>
      <c r="Y406" s="67"/>
      <c r="Z406" s="1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  <c r="AO406" s="68"/>
      <c r="AP406" s="68"/>
      <c r="AQ406" s="68"/>
      <c r="AR406" s="68"/>
      <c r="AS406" s="68"/>
      <c r="AT406" s="68"/>
    </row>
    <row r="407" spans="1:46" ht="30" customHeight="1" x14ac:dyDescent="0.2">
      <c r="A407" s="68"/>
      <c r="B407" s="68"/>
      <c r="C407" s="68"/>
      <c r="D407" s="68"/>
      <c r="E407" s="68"/>
      <c r="F407" s="68"/>
      <c r="G407" s="68"/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7"/>
      <c r="W407" s="67"/>
      <c r="X407" s="67"/>
      <c r="Y407" s="67"/>
      <c r="Z407" s="1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  <c r="AO407" s="68"/>
      <c r="AP407" s="68"/>
      <c r="AQ407" s="68"/>
      <c r="AR407" s="68"/>
      <c r="AS407" s="68"/>
      <c r="AT407" s="68"/>
    </row>
    <row r="408" spans="1:46" ht="30" customHeight="1" x14ac:dyDescent="0.2">
      <c r="A408" s="68"/>
      <c r="B408" s="68"/>
      <c r="C408" s="68"/>
      <c r="D408" s="68"/>
      <c r="E408" s="68"/>
      <c r="F408" s="68"/>
      <c r="G408" s="68"/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7"/>
      <c r="W408" s="67"/>
      <c r="X408" s="67"/>
      <c r="Y408" s="67"/>
      <c r="Z408" s="1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  <c r="AL408" s="68"/>
      <c r="AM408" s="68"/>
      <c r="AN408" s="68"/>
      <c r="AO408" s="68"/>
      <c r="AP408" s="68"/>
      <c r="AQ408" s="68"/>
      <c r="AR408" s="68"/>
      <c r="AS408" s="68"/>
      <c r="AT408" s="68"/>
    </row>
    <row r="409" spans="1:46" ht="30" customHeight="1" x14ac:dyDescent="0.2">
      <c r="A409" s="68"/>
      <c r="B409" s="68"/>
      <c r="C409" s="68"/>
      <c r="D409" s="68"/>
      <c r="E409" s="68"/>
      <c r="F409" s="68"/>
      <c r="G409" s="68"/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7"/>
      <c r="W409" s="67"/>
      <c r="X409" s="67"/>
      <c r="Y409" s="67"/>
      <c r="Z409" s="1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  <c r="AO409" s="68"/>
      <c r="AP409" s="68"/>
      <c r="AQ409" s="68"/>
      <c r="AR409" s="68"/>
      <c r="AS409" s="68"/>
      <c r="AT409" s="68"/>
    </row>
    <row r="410" spans="1:46" ht="30" customHeight="1" x14ac:dyDescent="0.2">
      <c r="A410" s="68"/>
      <c r="B410" s="68"/>
      <c r="C410" s="68"/>
      <c r="D410" s="68"/>
      <c r="E410" s="68"/>
      <c r="F410" s="68"/>
      <c r="G410" s="68"/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7"/>
      <c r="W410" s="67"/>
      <c r="X410" s="67"/>
      <c r="Y410" s="67"/>
      <c r="Z410" s="1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  <c r="AO410" s="68"/>
      <c r="AP410" s="68"/>
      <c r="AQ410" s="68"/>
      <c r="AR410" s="68"/>
      <c r="AS410" s="68"/>
      <c r="AT410" s="68"/>
    </row>
    <row r="411" spans="1:46" ht="30" customHeight="1" x14ac:dyDescent="0.2">
      <c r="A411" s="68"/>
      <c r="B411" s="68"/>
      <c r="C411" s="68"/>
      <c r="D411" s="68"/>
      <c r="E411" s="68"/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7"/>
      <c r="W411" s="67"/>
      <c r="X411" s="67"/>
      <c r="Y411" s="67"/>
      <c r="Z411" s="1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</row>
    <row r="412" spans="1:46" ht="30" customHeight="1" x14ac:dyDescent="0.2">
      <c r="A412" s="68"/>
      <c r="B412" s="68"/>
      <c r="C412" s="68"/>
      <c r="D412" s="68"/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7"/>
      <c r="W412" s="67"/>
      <c r="X412" s="67"/>
      <c r="Y412" s="67"/>
      <c r="Z412" s="1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  <c r="AO412" s="68"/>
      <c r="AP412" s="68"/>
      <c r="AQ412" s="68"/>
      <c r="AR412" s="68"/>
      <c r="AS412" s="68"/>
      <c r="AT412" s="68"/>
    </row>
    <row r="413" spans="1:46" ht="30" customHeight="1" x14ac:dyDescent="0.2">
      <c r="A413" s="68"/>
      <c r="B413" s="68"/>
      <c r="C413" s="68"/>
      <c r="D413" s="68"/>
      <c r="E413" s="68"/>
      <c r="F413" s="68"/>
      <c r="G413" s="68"/>
      <c r="H413" s="68"/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7"/>
      <c r="W413" s="67"/>
      <c r="X413" s="67"/>
      <c r="Y413" s="67"/>
      <c r="Z413" s="1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8"/>
      <c r="AP413" s="68"/>
      <c r="AQ413" s="68"/>
      <c r="AR413" s="68"/>
      <c r="AS413" s="68"/>
      <c r="AT413" s="68"/>
    </row>
    <row r="414" spans="1:46" ht="30" customHeight="1" x14ac:dyDescent="0.2">
      <c r="A414" s="68"/>
      <c r="B414" s="68"/>
      <c r="C414" s="68"/>
      <c r="D414" s="68"/>
      <c r="E414" s="68"/>
      <c r="F414" s="68"/>
      <c r="G414" s="68"/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7"/>
      <c r="W414" s="67"/>
      <c r="X414" s="67"/>
      <c r="Y414" s="67"/>
      <c r="Z414" s="1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  <c r="AO414" s="68"/>
      <c r="AP414" s="68"/>
      <c r="AQ414" s="68"/>
      <c r="AR414" s="68"/>
      <c r="AS414" s="68"/>
      <c r="AT414" s="68"/>
    </row>
    <row r="415" spans="1:46" ht="30" customHeight="1" x14ac:dyDescent="0.2">
      <c r="A415" s="68"/>
      <c r="B415" s="68"/>
      <c r="C415" s="68"/>
      <c r="D415" s="68"/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7"/>
      <c r="W415" s="67"/>
      <c r="X415" s="67"/>
      <c r="Y415" s="67"/>
      <c r="Z415" s="1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  <c r="AT415" s="68"/>
    </row>
    <row r="416" spans="1:46" ht="30" customHeight="1" x14ac:dyDescent="0.2">
      <c r="A416" s="68"/>
      <c r="B416" s="68"/>
      <c r="C416" s="68"/>
      <c r="D416" s="68"/>
      <c r="E416" s="68"/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7"/>
      <c r="W416" s="67"/>
      <c r="X416" s="67"/>
      <c r="Y416" s="67"/>
      <c r="Z416" s="1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8"/>
      <c r="AP416" s="68"/>
      <c r="AQ416" s="68"/>
      <c r="AR416" s="68"/>
      <c r="AS416" s="68"/>
      <c r="AT416" s="68"/>
    </row>
    <row r="417" spans="1:46" ht="30" customHeight="1" x14ac:dyDescent="0.2">
      <c r="A417" s="68"/>
      <c r="B417" s="68"/>
      <c r="C417" s="68"/>
      <c r="D417" s="68"/>
      <c r="E417" s="68"/>
      <c r="F417" s="68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7"/>
      <c r="W417" s="67"/>
      <c r="X417" s="67"/>
      <c r="Y417" s="67"/>
      <c r="Z417" s="1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</row>
    <row r="418" spans="1:46" ht="30" customHeight="1" x14ac:dyDescent="0.2">
      <c r="A418" s="68"/>
      <c r="B418" s="68"/>
      <c r="C418" s="68"/>
      <c r="D418" s="68"/>
      <c r="E418" s="68"/>
      <c r="F418" s="68"/>
      <c r="G418" s="68"/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7"/>
      <c r="W418" s="67"/>
      <c r="X418" s="67"/>
      <c r="Y418" s="67"/>
      <c r="Z418" s="1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</row>
    <row r="419" spans="1:46" ht="30" customHeight="1" x14ac:dyDescent="0.2">
      <c r="A419" s="68"/>
      <c r="B419" s="68"/>
      <c r="C419" s="68"/>
      <c r="D419" s="68"/>
      <c r="E419" s="68"/>
      <c r="F419" s="68"/>
      <c r="G419" s="68"/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7"/>
      <c r="W419" s="67"/>
      <c r="X419" s="67"/>
      <c r="Y419" s="67"/>
      <c r="Z419" s="1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</row>
    <row r="420" spans="1:46" ht="30" customHeight="1" x14ac:dyDescent="0.2">
      <c r="A420" s="68"/>
      <c r="B420" s="68"/>
      <c r="C420" s="68"/>
      <c r="D420" s="68"/>
      <c r="E420" s="68"/>
      <c r="F420" s="68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7"/>
      <c r="W420" s="67"/>
      <c r="X420" s="67"/>
      <c r="Y420" s="67"/>
      <c r="Z420" s="1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</row>
    <row r="421" spans="1:46" ht="30" customHeight="1" x14ac:dyDescent="0.2">
      <c r="A421" s="68"/>
      <c r="B421" s="68"/>
      <c r="C421" s="68"/>
      <c r="D421" s="68"/>
      <c r="E421" s="68"/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7"/>
      <c r="W421" s="67"/>
      <c r="X421" s="67"/>
      <c r="Y421" s="67"/>
      <c r="Z421" s="1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</row>
    <row r="422" spans="1:46" ht="30" customHeight="1" x14ac:dyDescent="0.2">
      <c r="A422" s="68"/>
      <c r="B422" s="68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7"/>
      <c r="W422" s="67"/>
      <c r="X422" s="67"/>
      <c r="Y422" s="67"/>
      <c r="Z422" s="1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</row>
    <row r="423" spans="1:46" ht="30" customHeight="1" x14ac:dyDescent="0.2">
      <c r="A423" s="68"/>
      <c r="B423" s="68"/>
      <c r="C423" s="68"/>
      <c r="D423" s="68"/>
      <c r="E423" s="68"/>
      <c r="F423" s="68"/>
      <c r="G423" s="68"/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7"/>
      <c r="W423" s="67"/>
      <c r="X423" s="67"/>
      <c r="Y423" s="67"/>
      <c r="Z423" s="1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</row>
    <row r="424" spans="1:46" ht="30" customHeight="1" x14ac:dyDescent="0.2">
      <c r="A424" s="68"/>
      <c r="B424" s="68"/>
      <c r="C424" s="68"/>
      <c r="D424" s="68"/>
      <c r="E424" s="68"/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7"/>
      <c r="W424" s="67"/>
      <c r="X424" s="67"/>
      <c r="Y424" s="67"/>
      <c r="Z424" s="1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</row>
    <row r="425" spans="1:46" ht="30" customHeight="1" x14ac:dyDescent="0.2">
      <c r="A425" s="68"/>
      <c r="B425" s="68"/>
      <c r="C425" s="68"/>
      <c r="D425" s="68"/>
      <c r="E425" s="68"/>
      <c r="F425" s="68"/>
      <c r="G425" s="68"/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7"/>
      <c r="W425" s="67"/>
      <c r="X425" s="67"/>
      <c r="Y425" s="67"/>
      <c r="Z425" s="1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</row>
    <row r="426" spans="1:46" ht="30" customHeight="1" x14ac:dyDescent="0.2">
      <c r="A426" s="68"/>
      <c r="B426" s="68"/>
      <c r="C426" s="68"/>
      <c r="D426" s="68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7"/>
      <c r="W426" s="67"/>
      <c r="X426" s="67"/>
      <c r="Y426" s="67"/>
      <c r="Z426" s="1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</row>
    <row r="427" spans="1:46" ht="30" customHeight="1" x14ac:dyDescent="0.2">
      <c r="A427" s="68"/>
      <c r="B427" s="68"/>
      <c r="C427" s="68"/>
      <c r="D427" s="68"/>
      <c r="E427" s="68"/>
      <c r="F427" s="68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7"/>
      <c r="W427" s="67"/>
      <c r="X427" s="67"/>
      <c r="Y427" s="67"/>
      <c r="Z427" s="1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</row>
    <row r="428" spans="1:46" ht="30" customHeight="1" x14ac:dyDescent="0.2">
      <c r="A428" s="68"/>
      <c r="B428" s="68"/>
      <c r="C428" s="68"/>
      <c r="D428" s="68"/>
      <c r="E428" s="68"/>
      <c r="F428" s="68"/>
      <c r="G428" s="68"/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7"/>
      <c r="W428" s="67"/>
      <c r="X428" s="67"/>
      <c r="Y428" s="67"/>
      <c r="Z428" s="1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</row>
    <row r="429" spans="1:46" ht="30" customHeight="1" x14ac:dyDescent="0.2">
      <c r="A429" s="68"/>
      <c r="B429" s="68"/>
      <c r="C429" s="68"/>
      <c r="D429" s="68"/>
      <c r="E429" s="68"/>
      <c r="F429" s="68"/>
      <c r="G429" s="68"/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7"/>
      <c r="W429" s="67"/>
      <c r="X429" s="67"/>
      <c r="Y429" s="67"/>
      <c r="Z429" s="1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</row>
    <row r="430" spans="1:46" ht="30" customHeight="1" x14ac:dyDescent="0.2">
      <c r="A430" s="68"/>
      <c r="B430" s="68"/>
      <c r="C430" s="68"/>
      <c r="D430" s="68"/>
      <c r="E430" s="68"/>
      <c r="F430" s="68"/>
      <c r="G430" s="68"/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7"/>
      <c r="W430" s="67"/>
      <c r="X430" s="67"/>
      <c r="Y430" s="67"/>
      <c r="Z430" s="1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</row>
    <row r="431" spans="1:46" ht="30" customHeight="1" x14ac:dyDescent="0.2">
      <c r="A431" s="68"/>
      <c r="B431" s="68"/>
      <c r="C431" s="68"/>
      <c r="D431" s="68"/>
      <c r="E431" s="68"/>
      <c r="F431" s="68"/>
      <c r="G431" s="68"/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7"/>
      <c r="W431" s="67"/>
      <c r="X431" s="67"/>
      <c r="Y431" s="67"/>
      <c r="Z431" s="1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</row>
    <row r="432" spans="1:46" ht="30" customHeight="1" x14ac:dyDescent="0.2">
      <c r="A432" s="68"/>
      <c r="B432" s="68"/>
      <c r="C432" s="68"/>
      <c r="D432" s="68"/>
      <c r="E432" s="68"/>
      <c r="F432" s="68"/>
      <c r="G432" s="68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7"/>
      <c r="W432" s="67"/>
      <c r="X432" s="67"/>
      <c r="Y432" s="67"/>
      <c r="Z432" s="1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</row>
    <row r="433" spans="1:46" ht="30" customHeight="1" x14ac:dyDescent="0.2">
      <c r="A433" s="68"/>
      <c r="B433" s="68"/>
      <c r="C433" s="68"/>
      <c r="D433" s="68"/>
      <c r="E433" s="68"/>
      <c r="F433" s="68"/>
      <c r="G433" s="68"/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7"/>
      <c r="W433" s="67"/>
      <c r="X433" s="67"/>
      <c r="Y433" s="67"/>
      <c r="Z433" s="1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</row>
    <row r="434" spans="1:46" ht="30" customHeight="1" x14ac:dyDescent="0.2">
      <c r="A434" s="68"/>
      <c r="B434" s="68"/>
      <c r="C434" s="68"/>
      <c r="D434" s="68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7"/>
      <c r="W434" s="67"/>
      <c r="X434" s="67"/>
      <c r="Y434" s="67"/>
      <c r="Z434" s="1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</row>
    <row r="435" spans="1:46" ht="30" customHeight="1" x14ac:dyDescent="0.2">
      <c r="A435" s="68"/>
      <c r="B435" s="68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7"/>
      <c r="W435" s="67"/>
      <c r="X435" s="67"/>
      <c r="Y435" s="67"/>
      <c r="Z435" s="1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</row>
    <row r="436" spans="1:46" ht="30" customHeight="1" x14ac:dyDescent="0.2">
      <c r="A436" s="68"/>
      <c r="B436" s="68"/>
      <c r="C436" s="68"/>
      <c r="D436" s="68"/>
      <c r="E436" s="68"/>
      <c r="F436" s="68"/>
      <c r="G436" s="68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7"/>
      <c r="W436" s="67"/>
      <c r="X436" s="67"/>
      <c r="Y436" s="67"/>
      <c r="Z436" s="1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</row>
    <row r="437" spans="1:46" ht="30" customHeight="1" x14ac:dyDescent="0.2">
      <c r="A437" s="68"/>
      <c r="B437" s="68"/>
      <c r="C437" s="68"/>
      <c r="D437" s="68"/>
      <c r="E437" s="68"/>
      <c r="F437" s="68"/>
      <c r="G437" s="68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7"/>
      <c r="W437" s="67"/>
      <c r="X437" s="67"/>
      <c r="Y437" s="67"/>
      <c r="Z437" s="1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</row>
    <row r="438" spans="1:46" ht="30" customHeight="1" x14ac:dyDescent="0.2">
      <c r="A438" s="68"/>
      <c r="B438" s="68"/>
      <c r="C438" s="68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7"/>
      <c r="W438" s="67"/>
      <c r="X438" s="67"/>
      <c r="Y438" s="67"/>
      <c r="Z438" s="1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  <c r="AT438" s="68"/>
    </row>
    <row r="439" spans="1:46" ht="30" customHeight="1" x14ac:dyDescent="0.2">
      <c r="A439" s="68"/>
      <c r="B439" s="68"/>
      <c r="C439" s="68"/>
      <c r="D439" s="68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7"/>
      <c r="W439" s="67"/>
      <c r="X439" s="67"/>
      <c r="Y439" s="67"/>
      <c r="Z439" s="1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</row>
    <row r="440" spans="1:46" ht="30" customHeight="1" x14ac:dyDescent="0.2">
      <c r="A440" s="68"/>
      <c r="B440" s="68"/>
      <c r="C440" s="68"/>
      <c r="D440" s="68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7"/>
      <c r="W440" s="67"/>
      <c r="X440" s="67"/>
      <c r="Y440" s="67"/>
      <c r="Z440" s="1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</row>
    <row r="441" spans="1:46" ht="30" customHeight="1" x14ac:dyDescent="0.2">
      <c r="A441" s="68"/>
      <c r="B441" s="68"/>
      <c r="C441" s="68"/>
      <c r="D441" s="68"/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7"/>
      <c r="W441" s="67"/>
      <c r="X441" s="67"/>
      <c r="Y441" s="67"/>
      <c r="Z441" s="1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</row>
    <row r="442" spans="1:46" ht="30" customHeight="1" x14ac:dyDescent="0.2">
      <c r="A442" s="68"/>
      <c r="B442" s="68"/>
      <c r="C442" s="68"/>
      <c r="D442" s="68"/>
      <c r="E442" s="68"/>
      <c r="F442" s="68"/>
      <c r="G442" s="68"/>
      <c r="H442" s="68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7"/>
      <c r="W442" s="67"/>
      <c r="X442" s="67"/>
      <c r="Y442" s="67"/>
      <c r="Z442" s="1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</row>
    <row r="443" spans="1:46" ht="30" customHeight="1" x14ac:dyDescent="0.2">
      <c r="A443" s="68"/>
      <c r="B443" s="68"/>
      <c r="C443" s="68"/>
      <c r="D443" s="68"/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7"/>
      <c r="W443" s="67"/>
      <c r="X443" s="67"/>
      <c r="Y443" s="67"/>
      <c r="Z443" s="1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</row>
    <row r="444" spans="1:46" ht="30" customHeight="1" x14ac:dyDescent="0.2">
      <c r="A444" s="68"/>
      <c r="B444" s="68"/>
      <c r="C444" s="68"/>
      <c r="D444" s="68"/>
      <c r="E444" s="68"/>
      <c r="F444" s="68"/>
      <c r="G444" s="68"/>
      <c r="H444" s="68"/>
      <c r="I444" s="68"/>
      <c r="J444" s="68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7"/>
      <c r="W444" s="67"/>
      <c r="X444" s="67"/>
      <c r="Y444" s="67"/>
      <c r="Z444" s="1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</row>
    <row r="445" spans="1:46" ht="30" customHeight="1" x14ac:dyDescent="0.2">
      <c r="A445" s="68"/>
      <c r="B445" s="68"/>
      <c r="C445" s="68"/>
      <c r="D445" s="68"/>
      <c r="E445" s="68"/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7"/>
      <c r="W445" s="67"/>
      <c r="X445" s="67"/>
      <c r="Y445" s="67"/>
      <c r="Z445" s="1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</row>
    <row r="446" spans="1:46" ht="30" customHeight="1" x14ac:dyDescent="0.2">
      <c r="A446" s="68"/>
      <c r="B446" s="68"/>
      <c r="C446" s="68"/>
      <c r="D446" s="68"/>
      <c r="E446" s="68"/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7"/>
      <c r="W446" s="67"/>
      <c r="X446" s="67"/>
      <c r="Y446" s="67"/>
      <c r="Z446" s="1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</row>
    <row r="447" spans="1:46" ht="30" customHeight="1" x14ac:dyDescent="0.2">
      <c r="A447" s="68"/>
      <c r="B447" s="68"/>
      <c r="C447" s="68"/>
      <c r="D447" s="68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7"/>
      <c r="W447" s="67"/>
      <c r="X447" s="67"/>
      <c r="Y447" s="67"/>
      <c r="Z447" s="1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  <c r="AT447" s="68"/>
    </row>
    <row r="448" spans="1:46" ht="30" customHeight="1" x14ac:dyDescent="0.2">
      <c r="A448" s="68"/>
      <c r="B448" s="68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7"/>
      <c r="W448" s="67"/>
      <c r="X448" s="67"/>
      <c r="Y448" s="67"/>
      <c r="Z448" s="1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</row>
    <row r="449" spans="1:46" ht="30" customHeight="1" x14ac:dyDescent="0.2">
      <c r="A449" s="68"/>
      <c r="B449" s="68"/>
      <c r="C449" s="68"/>
      <c r="D449" s="68"/>
      <c r="E449" s="68"/>
      <c r="F449" s="68"/>
      <c r="G449" s="68"/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7"/>
      <c r="W449" s="67"/>
      <c r="X449" s="67"/>
      <c r="Y449" s="67"/>
      <c r="Z449" s="1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  <c r="AT449" s="68"/>
    </row>
    <row r="450" spans="1:46" ht="30" customHeight="1" x14ac:dyDescent="0.2">
      <c r="A450" s="68"/>
      <c r="B450" s="68"/>
      <c r="C450" s="68"/>
      <c r="D450" s="68"/>
      <c r="E450" s="68"/>
      <c r="F450" s="68"/>
      <c r="G450" s="68"/>
      <c r="H450" s="68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7"/>
      <c r="W450" s="67"/>
      <c r="X450" s="67"/>
      <c r="Y450" s="67"/>
      <c r="Z450" s="1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</row>
    <row r="451" spans="1:46" ht="30" customHeight="1" x14ac:dyDescent="0.2">
      <c r="A451" s="68"/>
      <c r="B451" s="68"/>
      <c r="C451" s="68"/>
      <c r="D451" s="68"/>
      <c r="E451" s="68"/>
      <c r="F451" s="68"/>
      <c r="G451" s="68"/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7"/>
      <c r="W451" s="67"/>
      <c r="X451" s="67"/>
      <c r="Y451" s="67"/>
      <c r="Z451" s="1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  <c r="AT451" s="68"/>
    </row>
    <row r="452" spans="1:46" ht="30" customHeight="1" x14ac:dyDescent="0.2">
      <c r="A452" s="68"/>
      <c r="B452" s="68"/>
      <c r="C452" s="68"/>
      <c r="D452" s="68"/>
      <c r="E452" s="68"/>
      <c r="F452" s="68"/>
      <c r="G452" s="68"/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7"/>
      <c r="W452" s="67"/>
      <c r="X452" s="67"/>
      <c r="Y452" s="67"/>
      <c r="Z452" s="1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</row>
    <row r="453" spans="1:46" ht="30" customHeight="1" x14ac:dyDescent="0.2">
      <c r="A453" s="68"/>
      <c r="B453" s="68"/>
      <c r="C453" s="68"/>
      <c r="D453" s="68"/>
      <c r="E453" s="68"/>
      <c r="F453" s="68"/>
      <c r="G453" s="68"/>
      <c r="H453" s="68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7"/>
      <c r="W453" s="67"/>
      <c r="X453" s="67"/>
      <c r="Y453" s="67"/>
      <c r="Z453" s="1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</row>
    <row r="454" spans="1:46" ht="30" customHeight="1" x14ac:dyDescent="0.2">
      <c r="A454" s="68"/>
      <c r="B454" s="68"/>
      <c r="C454" s="68"/>
      <c r="D454" s="68"/>
      <c r="E454" s="68"/>
      <c r="F454" s="68"/>
      <c r="G454" s="68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7"/>
      <c r="W454" s="67"/>
      <c r="X454" s="67"/>
      <c r="Y454" s="67"/>
      <c r="Z454" s="1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</row>
    <row r="455" spans="1:46" ht="30" customHeight="1" x14ac:dyDescent="0.2">
      <c r="A455" s="68"/>
      <c r="B455" s="68"/>
      <c r="C455" s="68"/>
      <c r="D455" s="68"/>
      <c r="E455" s="68"/>
      <c r="F455" s="68"/>
      <c r="G455" s="68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7"/>
      <c r="W455" s="67"/>
      <c r="X455" s="67"/>
      <c r="Y455" s="67"/>
      <c r="Z455" s="1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  <c r="AT455" s="68"/>
    </row>
    <row r="456" spans="1:46" ht="30" customHeight="1" x14ac:dyDescent="0.2">
      <c r="A456" s="68"/>
      <c r="B456" s="68"/>
      <c r="C456" s="68"/>
      <c r="D456" s="68"/>
      <c r="E456" s="68"/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7"/>
      <c r="W456" s="67"/>
      <c r="X456" s="67"/>
      <c r="Y456" s="67"/>
      <c r="Z456" s="1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  <c r="AT456" s="68"/>
    </row>
    <row r="457" spans="1:46" ht="30" customHeight="1" x14ac:dyDescent="0.2">
      <c r="A457" s="68"/>
      <c r="B457" s="68"/>
      <c r="C457" s="68"/>
      <c r="D457" s="68"/>
      <c r="E457" s="68"/>
      <c r="F457" s="68"/>
      <c r="G457" s="68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7"/>
      <c r="W457" s="67"/>
      <c r="X457" s="67"/>
      <c r="Y457" s="67"/>
      <c r="Z457" s="1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  <c r="AO457" s="68"/>
      <c r="AP457" s="68"/>
      <c r="AQ457" s="68"/>
      <c r="AR457" s="68"/>
      <c r="AS457" s="68"/>
      <c r="AT457" s="68"/>
    </row>
    <row r="458" spans="1:46" ht="30" customHeight="1" x14ac:dyDescent="0.2">
      <c r="A458" s="68"/>
      <c r="B458" s="68"/>
      <c r="C458" s="68"/>
      <c r="D458" s="68"/>
      <c r="E458" s="68"/>
      <c r="F458" s="68"/>
      <c r="G458" s="68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7"/>
      <c r="W458" s="67"/>
      <c r="X458" s="67"/>
      <c r="Y458" s="67"/>
      <c r="Z458" s="1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  <c r="AO458" s="68"/>
      <c r="AP458" s="68"/>
      <c r="AQ458" s="68"/>
      <c r="AR458" s="68"/>
      <c r="AS458" s="68"/>
      <c r="AT458" s="68"/>
    </row>
    <row r="459" spans="1:46" ht="30" customHeight="1" x14ac:dyDescent="0.2">
      <c r="A459" s="68"/>
      <c r="B459" s="68"/>
      <c r="C459" s="68"/>
      <c r="D459" s="68"/>
      <c r="E459" s="68"/>
      <c r="F459" s="68"/>
      <c r="G459" s="68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7"/>
      <c r="W459" s="67"/>
      <c r="X459" s="67"/>
      <c r="Y459" s="67"/>
      <c r="Z459" s="1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  <c r="AO459" s="68"/>
      <c r="AP459" s="68"/>
      <c r="AQ459" s="68"/>
      <c r="AR459" s="68"/>
      <c r="AS459" s="68"/>
      <c r="AT459" s="68"/>
    </row>
    <row r="460" spans="1:46" ht="30" customHeight="1" x14ac:dyDescent="0.2">
      <c r="A460" s="68"/>
      <c r="B460" s="68"/>
      <c r="C460" s="68"/>
      <c r="D460" s="68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7"/>
      <c r="W460" s="67"/>
      <c r="X460" s="67"/>
      <c r="Y460" s="67"/>
      <c r="Z460" s="1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  <c r="AO460" s="68"/>
      <c r="AP460" s="68"/>
      <c r="AQ460" s="68"/>
      <c r="AR460" s="68"/>
      <c r="AS460" s="68"/>
      <c r="AT460" s="68"/>
    </row>
    <row r="461" spans="1:46" ht="30" customHeight="1" x14ac:dyDescent="0.2">
      <c r="A461" s="68"/>
      <c r="B461" s="68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7"/>
      <c r="W461" s="67"/>
      <c r="X461" s="67"/>
      <c r="Y461" s="67"/>
      <c r="Z461" s="1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  <c r="AT461" s="68"/>
    </row>
    <row r="462" spans="1:46" ht="30" customHeight="1" x14ac:dyDescent="0.2">
      <c r="A462" s="68"/>
      <c r="B462" s="68"/>
      <c r="C462" s="68"/>
      <c r="D462" s="68"/>
      <c r="E462" s="68"/>
      <c r="F462" s="68"/>
      <c r="G462" s="68"/>
      <c r="H462" s="68"/>
      <c r="I462" s="68"/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7"/>
      <c r="W462" s="67"/>
      <c r="X462" s="67"/>
      <c r="Y462" s="67"/>
      <c r="Z462" s="1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  <c r="AT462" s="68"/>
    </row>
    <row r="463" spans="1:46" ht="30" customHeight="1" x14ac:dyDescent="0.2">
      <c r="A463" s="68"/>
      <c r="B463" s="68"/>
      <c r="C463" s="68"/>
      <c r="D463" s="68"/>
      <c r="E463" s="68"/>
      <c r="F463" s="68"/>
      <c r="G463" s="68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7"/>
      <c r="W463" s="67"/>
      <c r="X463" s="67"/>
      <c r="Y463" s="67"/>
      <c r="Z463" s="1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  <c r="AO463" s="68"/>
      <c r="AP463" s="68"/>
      <c r="AQ463" s="68"/>
      <c r="AR463" s="68"/>
      <c r="AS463" s="68"/>
      <c r="AT463" s="68"/>
    </row>
    <row r="464" spans="1:46" ht="30" customHeight="1" x14ac:dyDescent="0.2">
      <c r="A464" s="68"/>
      <c r="B464" s="68"/>
      <c r="C464" s="68"/>
      <c r="D464" s="68"/>
      <c r="E464" s="68"/>
      <c r="F464" s="68"/>
      <c r="G464" s="68"/>
      <c r="H464" s="68"/>
      <c r="I464" s="68"/>
      <c r="J464" s="68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7"/>
      <c r="W464" s="67"/>
      <c r="X464" s="67"/>
      <c r="Y464" s="67"/>
      <c r="Z464" s="1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  <c r="AO464" s="68"/>
      <c r="AP464" s="68"/>
      <c r="AQ464" s="68"/>
      <c r="AR464" s="68"/>
      <c r="AS464" s="68"/>
      <c r="AT464" s="68"/>
    </row>
    <row r="465" spans="1:46" ht="30" customHeight="1" x14ac:dyDescent="0.2">
      <c r="A465" s="68"/>
      <c r="B465" s="68"/>
      <c r="C465" s="68"/>
      <c r="D465" s="68"/>
      <c r="E465" s="68"/>
      <c r="F465" s="68"/>
      <c r="G465" s="68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7"/>
      <c r="W465" s="67"/>
      <c r="X465" s="67"/>
      <c r="Y465" s="67"/>
      <c r="Z465" s="1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  <c r="AO465" s="68"/>
      <c r="AP465" s="68"/>
      <c r="AQ465" s="68"/>
      <c r="AR465" s="68"/>
      <c r="AS465" s="68"/>
      <c r="AT465" s="68"/>
    </row>
    <row r="466" spans="1:46" ht="30" customHeight="1" x14ac:dyDescent="0.2">
      <c r="A466" s="68"/>
      <c r="B466" s="68"/>
      <c r="C466" s="68"/>
      <c r="D466" s="68"/>
      <c r="E466" s="68"/>
      <c r="F466" s="68"/>
      <c r="G466" s="68"/>
      <c r="H466" s="68"/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7"/>
      <c r="W466" s="67"/>
      <c r="X466" s="67"/>
      <c r="Y466" s="67"/>
      <c r="Z466" s="1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  <c r="AO466" s="68"/>
      <c r="AP466" s="68"/>
      <c r="AQ466" s="68"/>
      <c r="AR466" s="68"/>
      <c r="AS466" s="68"/>
      <c r="AT466" s="68"/>
    </row>
    <row r="467" spans="1:46" ht="30" customHeight="1" x14ac:dyDescent="0.2">
      <c r="A467" s="68"/>
      <c r="B467" s="68"/>
      <c r="C467" s="68"/>
      <c r="D467" s="68"/>
      <c r="E467" s="68"/>
      <c r="F467" s="68"/>
      <c r="G467" s="68"/>
      <c r="H467" s="68"/>
      <c r="I467" s="68"/>
      <c r="J467" s="68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7"/>
      <c r="W467" s="67"/>
      <c r="X467" s="67"/>
      <c r="Y467" s="67"/>
      <c r="Z467" s="1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S467" s="68"/>
      <c r="AT467" s="68"/>
    </row>
    <row r="468" spans="1:46" ht="30" customHeight="1" x14ac:dyDescent="0.2">
      <c r="A468" s="68"/>
      <c r="B468" s="68"/>
      <c r="C468" s="68"/>
      <c r="D468" s="68"/>
      <c r="E468" s="68"/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7"/>
      <c r="W468" s="67"/>
      <c r="X468" s="67"/>
      <c r="Y468" s="67"/>
      <c r="Z468" s="1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</row>
    <row r="469" spans="1:46" ht="30" customHeight="1" x14ac:dyDescent="0.2">
      <c r="A469" s="68"/>
      <c r="B469" s="68"/>
      <c r="C469" s="68"/>
      <c r="D469" s="68"/>
      <c r="E469" s="68"/>
      <c r="F469" s="68"/>
      <c r="G469" s="68"/>
      <c r="H469" s="68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7"/>
      <c r="W469" s="67"/>
      <c r="X469" s="67"/>
      <c r="Y469" s="67"/>
      <c r="Z469" s="1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/>
      <c r="AN469" s="68"/>
      <c r="AO469" s="68"/>
      <c r="AP469" s="68"/>
      <c r="AQ469" s="68"/>
      <c r="AR469" s="68"/>
      <c r="AS469" s="68"/>
      <c r="AT469" s="68"/>
    </row>
    <row r="470" spans="1:46" ht="30" customHeight="1" x14ac:dyDescent="0.2">
      <c r="A470" s="68"/>
      <c r="B470" s="68"/>
      <c r="C470" s="68"/>
      <c r="D470" s="68"/>
      <c r="E470" s="68"/>
      <c r="F470" s="68"/>
      <c r="G470" s="68"/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7"/>
      <c r="W470" s="67"/>
      <c r="X470" s="67"/>
      <c r="Y470" s="67"/>
      <c r="Z470" s="1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</row>
    <row r="471" spans="1:46" ht="30" customHeight="1" x14ac:dyDescent="0.2">
      <c r="A471" s="68"/>
      <c r="B471" s="68"/>
      <c r="C471" s="68"/>
      <c r="D471" s="68"/>
      <c r="E471" s="68"/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7"/>
      <c r="W471" s="67"/>
      <c r="X471" s="67"/>
      <c r="Y471" s="67"/>
      <c r="Z471" s="1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</row>
    <row r="472" spans="1:46" ht="30" customHeight="1" x14ac:dyDescent="0.2">
      <c r="A472" s="68"/>
      <c r="B472" s="68"/>
      <c r="C472" s="68"/>
      <c r="D472" s="68"/>
      <c r="E472" s="68"/>
      <c r="F472" s="68"/>
      <c r="G472" s="68"/>
      <c r="H472" s="68"/>
      <c r="I472" s="68"/>
      <c r="J472" s="68"/>
      <c r="K472" s="68"/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7"/>
      <c r="W472" s="67"/>
      <c r="X472" s="67"/>
      <c r="Y472" s="67"/>
      <c r="Z472" s="1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  <c r="AO472" s="68"/>
      <c r="AP472" s="68"/>
      <c r="AQ472" s="68"/>
      <c r="AR472" s="68"/>
      <c r="AS472" s="68"/>
      <c r="AT472" s="68"/>
    </row>
    <row r="473" spans="1:46" ht="30" customHeight="1" x14ac:dyDescent="0.2">
      <c r="A473" s="68"/>
      <c r="B473" s="68"/>
      <c r="C473" s="68"/>
      <c r="D473" s="68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7"/>
      <c r="W473" s="67"/>
      <c r="X473" s="67"/>
      <c r="Y473" s="67"/>
      <c r="Z473" s="1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</row>
    <row r="474" spans="1:46" ht="30" customHeight="1" x14ac:dyDescent="0.2">
      <c r="A474" s="68"/>
      <c r="B474" s="68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7"/>
      <c r="W474" s="67"/>
      <c r="X474" s="67"/>
      <c r="Y474" s="67"/>
      <c r="Z474" s="1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</row>
    <row r="475" spans="1:46" ht="30" customHeight="1" x14ac:dyDescent="0.2">
      <c r="A475" s="68"/>
      <c r="B475" s="68"/>
      <c r="C475" s="68"/>
      <c r="D475" s="68"/>
      <c r="E475" s="68"/>
      <c r="F475" s="68"/>
      <c r="G475" s="68"/>
      <c r="H475" s="68"/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7"/>
      <c r="W475" s="67"/>
      <c r="X475" s="67"/>
      <c r="Y475" s="67"/>
      <c r="Z475" s="1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</row>
    <row r="476" spans="1:46" ht="30" customHeight="1" x14ac:dyDescent="0.2">
      <c r="A476" s="68"/>
      <c r="B476" s="68"/>
      <c r="C476" s="68"/>
      <c r="D476" s="68"/>
      <c r="E476" s="68"/>
      <c r="F476" s="68"/>
      <c r="G476" s="68"/>
      <c r="H476" s="68"/>
      <c r="I476" s="68"/>
      <c r="J476" s="68"/>
      <c r="K476" s="68"/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7"/>
      <c r="W476" s="67"/>
      <c r="X476" s="67"/>
      <c r="Y476" s="67"/>
      <c r="Z476" s="1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</row>
    <row r="477" spans="1:46" ht="30" customHeight="1" x14ac:dyDescent="0.2">
      <c r="A477" s="68"/>
      <c r="B477" s="68"/>
      <c r="C477" s="68"/>
      <c r="D477" s="68"/>
      <c r="E477" s="68"/>
      <c r="F477" s="68"/>
      <c r="G477" s="68"/>
      <c r="H477" s="68"/>
      <c r="I477" s="68"/>
      <c r="J477" s="68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7"/>
      <c r="W477" s="67"/>
      <c r="X477" s="67"/>
      <c r="Y477" s="67"/>
      <c r="Z477" s="1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</row>
    <row r="478" spans="1:46" ht="30" customHeight="1" x14ac:dyDescent="0.2">
      <c r="A478" s="68"/>
      <c r="B478" s="68"/>
      <c r="C478" s="68"/>
      <c r="D478" s="68"/>
      <c r="E478" s="68"/>
      <c r="F478" s="68"/>
      <c r="G478" s="68"/>
      <c r="H478" s="68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7"/>
      <c r="W478" s="67"/>
      <c r="X478" s="67"/>
      <c r="Y478" s="67"/>
      <c r="Z478" s="1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</row>
    <row r="479" spans="1:46" ht="30" customHeight="1" x14ac:dyDescent="0.2">
      <c r="A479" s="68"/>
      <c r="B479" s="68"/>
      <c r="C479" s="68"/>
      <c r="D479" s="68"/>
      <c r="E479" s="68"/>
      <c r="F479" s="68"/>
      <c r="G479" s="68"/>
      <c r="H479" s="68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7"/>
      <c r="W479" s="67"/>
      <c r="X479" s="67"/>
      <c r="Y479" s="67"/>
      <c r="Z479" s="1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</row>
    <row r="480" spans="1:46" ht="30" customHeight="1" x14ac:dyDescent="0.2">
      <c r="A480" s="68"/>
      <c r="B480" s="68"/>
      <c r="C480" s="68"/>
      <c r="D480" s="68"/>
      <c r="E480" s="68"/>
      <c r="F480" s="68"/>
      <c r="G480" s="68"/>
      <c r="H480" s="68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7"/>
      <c r="W480" s="67"/>
      <c r="X480" s="67"/>
      <c r="Y480" s="67"/>
      <c r="Z480" s="1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</row>
    <row r="481" spans="1:46" ht="30" customHeight="1" x14ac:dyDescent="0.2">
      <c r="A481" s="68"/>
      <c r="B481" s="68"/>
      <c r="C481" s="68"/>
      <c r="D481" s="68"/>
      <c r="E481" s="68"/>
      <c r="F481" s="68"/>
      <c r="G481" s="68"/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7"/>
      <c r="W481" s="67"/>
      <c r="X481" s="67"/>
      <c r="Y481" s="67"/>
      <c r="Z481" s="1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</row>
    <row r="482" spans="1:46" ht="30" customHeight="1" x14ac:dyDescent="0.2">
      <c r="A482" s="68"/>
      <c r="B482" s="68"/>
      <c r="C482" s="68"/>
      <c r="D482" s="68"/>
      <c r="E482" s="68"/>
      <c r="F482" s="68"/>
      <c r="G482" s="68"/>
      <c r="H482" s="68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7"/>
      <c r="W482" s="67"/>
      <c r="X482" s="67"/>
      <c r="Y482" s="67"/>
      <c r="Z482" s="1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</row>
    <row r="483" spans="1:46" ht="30" customHeight="1" x14ac:dyDescent="0.2">
      <c r="A483" s="68"/>
      <c r="B483" s="68"/>
      <c r="C483" s="68"/>
      <c r="D483" s="68"/>
      <c r="E483" s="68"/>
      <c r="F483" s="68"/>
      <c r="G483" s="68"/>
      <c r="H483" s="68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7"/>
      <c r="W483" s="67"/>
      <c r="X483" s="67"/>
      <c r="Y483" s="67"/>
      <c r="Z483" s="1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</row>
    <row r="484" spans="1:46" ht="30" customHeight="1" x14ac:dyDescent="0.2">
      <c r="A484" s="68"/>
      <c r="B484" s="68"/>
      <c r="C484" s="68"/>
      <c r="D484" s="68"/>
      <c r="E484" s="68"/>
      <c r="F484" s="68"/>
      <c r="G484" s="68"/>
      <c r="H484" s="68"/>
      <c r="I484" s="68"/>
      <c r="J484" s="68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7"/>
      <c r="W484" s="67"/>
      <c r="X484" s="67"/>
      <c r="Y484" s="67"/>
      <c r="Z484" s="1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</row>
    <row r="485" spans="1:46" ht="30" customHeight="1" x14ac:dyDescent="0.2">
      <c r="A485" s="68"/>
      <c r="B485" s="68"/>
      <c r="C485" s="68"/>
      <c r="D485" s="68"/>
      <c r="E485" s="68"/>
      <c r="F485" s="68"/>
      <c r="G485" s="68"/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7"/>
      <c r="W485" s="67"/>
      <c r="X485" s="67"/>
      <c r="Y485" s="67"/>
      <c r="Z485" s="1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</row>
    <row r="486" spans="1:46" ht="30" customHeight="1" x14ac:dyDescent="0.2">
      <c r="A486" s="68"/>
      <c r="B486" s="68"/>
      <c r="C486" s="68"/>
      <c r="D486" s="68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7"/>
      <c r="W486" s="67"/>
      <c r="X486" s="67"/>
      <c r="Y486" s="67"/>
      <c r="Z486" s="1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</row>
    <row r="487" spans="1:46" ht="30" customHeight="1" x14ac:dyDescent="0.2">
      <c r="A487" s="68"/>
      <c r="B487" s="68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7"/>
      <c r="W487" s="67"/>
      <c r="X487" s="67"/>
      <c r="Y487" s="67"/>
      <c r="Z487" s="1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/>
      <c r="AQ487" s="68"/>
      <c r="AR487" s="68"/>
      <c r="AS487" s="68"/>
      <c r="AT487" s="68"/>
    </row>
    <row r="488" spans="1:46" ht="30" customHeight="1" x14ac:dyDescent="0.2">
      <c r="A488" s="68"/>
      <c r="B488" s="68"/>
      <c r="C488" s="68"/>
      <c r="D488" s="68"/>
      <c r="E488" s="68"/>
      <c r="F488" s="68"/>
      <c r="G488" s="68"/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7"/>
      <c r="W488" s="67"/>
      <c r="X488" s="67"/>
      <c r="Y488" s="67"/>
      <c r="Z488" s="1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  <c r="AO488" s="68"/>
      <c r="AP488" s="68"/>
      <c r="AQ488" s="68"/>
      <c r="AR488" s="68"/>
      <c r="AS488" s="68"/>
      <c r="AT488" s="68"/>
    </row>
    <row r="489" spans="1:46" ht="30" customHeight="1" x14ac:dyDescent="0.2">
      <c r="A489" s="68"/>
      <c r="B489" s="68"/>
      <c r="C489" s="68"/>
      <c r="D489" s="68"/>
      <c r="E489" s="68"/>
      <c r="F489" s="68"/>
      <c r="G489" s="68"/>
      <c r="H489" s="68"/>
      <c r="I489" s="68"/>
      <c r="J489" s="68"/>
      <c r="K489" s="68"/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7"/>
      <c r="W489" s="67"/>
      <c r="X489" s="67"/>
      <c r="Y489" s="67"/>
      <c r="Z489" s="1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  <c r="AO489" s="68"/>
      <c r="AP489" s="68"/>
      <c r="AQ489" s="68"/>
      <c r="AR489" s="68"/>
      <c r="AS489" s="68"/>
      <c r="AT489" s="68"/>
    </row>
    <row r="490" spans="1:46" ht="30" customHeight="1" x14ac:dyDescent="0.2">
      <c r="A490" s="68"/>
      <c r="B490" s="68"/>
      <c r="C490" s="68"/>
      <c r="D490" s="68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7"/>
      <c r="W490" s="67"/>
      <c r="X490" s="67"/>
      <c r="Y490" s="67"/>
      <c r="Z490" s="1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</row>
    <row r="491" spans="1:46" ht="30" customHeight="1" x14ac:dyDescent="0.2">
      <c r="A491" s="68"/>
      <c r="B491" s="68"/>
      <c r="C491" s="68"/>
      <c r="D491" s="68"/>
      <c r="E491" s="68"/>
      <c r="F491" s="68"/>
      <c r="G491" s="68"/>
      <c r="H491" s="68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7"/>
      <c r="W491" s="67"/>
      <c r="X491" s="67"/>
      <c r="Y491" s="67"/>
      <c r="Z491" s="1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</row>
    <row r="492" spans="1:46" ht="30" customHeight="1" x14ac:dyDescent="0.2">
      <c r="A492" s="68"/>
      <c r="B492" s="68"/>
      <c r="C492" s="68"/>
      <c r="D492" s="68"/>
      <c r="E492" s="68"/>
      <c r="F492" s="68"/>
      <c r="G492" s="68"/>
      <c r="H492" s="68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7"/>
      <c r="W492" s="67"/>
      <c r="X492" s="67"/>
      <c r="Y492" s="67"/>
      <c r="Z492" s="1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</row>
    <row r="493" spans="1:46" ht="30" customHeight="1" x14ac:dyDescent="0.2">
      <c r="A493" s="68"/>
      <c r="B493" s="68"/>
      <c r="C493" s="68"/>
      <c r="D493" s="68"/>
      <c r="E493" s="68"/>
      <c r="F493" s="68"/>
      <c r="G493" s="68"/>
      <c r="H493" s="68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7"/>
      <c r="W493" s="67"/>
      <c r="X493" s="67"/>
      <c r="Y493" s="67"/>
      <c r="Z493" s="1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</row>
    <row r="494" spans="1:46" ht="30" customHeight="1" x14ac:dyDescent="0.2">
      <c r="A494" s="68"/>
      <c r="B494" s="68"/>
      <c r="C494" s="68"/>
      <c r="D494" s="68"/>
      <c r="E494" s="68"/>
      <c r="F494" s="68"/>
      <c r="G494" s="68"/>
      <c r="H494" s="68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7"/>
      <c r="W494" s="67"/>
      <c r="X494" s="67"/>
      <c r="Y494" s="67"/>
      <c r="Z494" s="1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</row>
    <row r="495" spans="1:46" ht="30" customHeight="1" x14ac:dyDescent="0.2">
      <c r="A495" s="68"/>
      <c r="B495" s="68"/>
      <c r="C495" s="68"/>
      <c r="D495" s="68"/>
      <c r="E495" s="68"/>
      <c r="F495" s="68"/>
      <c r="G495" s="68"/>
      <c r="H495" s="68"/>
      <c r="I495" s="68"/>
      <c r="J495" s="68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7"/>
      <c r="W495" s="67"/>
      <c r="X495" s="67"/>
      <c r="Y495" s="67"/>
      <c r="Z495" s="1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</row>
    <row r="496" spans="1:46" ht="30" customHeight="1" x14ac:dyDescent="0.2">
      <c r="A496" s="68"/>
      <c r="B496" s="68"/>
      <c r="C496" s="68"/>
      <c r="D496" s="68"/>
      <c r="E496" s="68"/>
      <c r="F496" s="68"/>
      <c r="G496" s="68"/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7"/>
      <c r="W496" s="67"/>
      <c r="X496" s="67"/>
      <c r="Y496" s="67"/>
      <c r="Z496" s="1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</row>
    <row r="497" spans="1:46" ht="30" customHeight="1" x14ac:dyDescent="0.2">
      <c r="A497" s="68"/>
      <c r="B497" s="68"/>
      <c r="C497" s="68"/>
      <c r="D497" s="68"/>
      <c r="E497" s="68"/>
      <c r="F497" s="68"/>
      <c r="G497" s="68"/>
      <c r="H497" s="68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7"/>
      <c r="W497" s="67"/>
      <c r="X497" s="67"/>
      <c r="Y497" s="67"/>
      <c r="Z497" s="1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</row>
    <row r="498" spans="1:46" ht="30" customHeight="1" x14ac:dyDescent="0.2">
      <c r="A498" s="68"/>
      <c r="B498" s="68"/>
      <c r="C498" s="68"/>
      <c r="D498" s="68"/>
      <c r="E498" s="68"/>
      <c r="F498" s="68"/>
      <c r="G498" s="68"/>
      <c r="H498" s="68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7"/>
      <c r="W498" s="67"/>
      <c r="X498" s="67"/>
      <c r="Y498" s="67"/>
      <c r="Z498" s="1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</row>
    <row r="499" spans="1:46" ht="30" customHeight="1" x14ac:dyDescent="0.2">
      <c r="A499" s="68"/>
      <c r="B499" s="68"/>
      <c r="C499" s="68"/>
      <c r="D499" s="68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7"/>
      <c r="W499" s="67"/>
      <c r="X499" s="67"/>
      <c r="Y499" s="67"/>
      <c r="Z499" s="1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</row>
    <row r="500" spans="1:46" ht="30" customHeight="1" x14ac:dyDescent="0.2">
      <c r="A500" s="68"/>
      <c r="B500" s="68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7"/>
      <c r="W500" s="67"/>
      <c r="X500" s="67"/>
      <c r="Y500" s="67"/>
      <c r="Z500" s="1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</row>
    <row r="501" spans="1:46" ht="30" customHeight="1" x14ac:dyDescent="0.2">
      <c r="A501" s="68"/>
      <c r="B501" s="68"/>
      <c r="C501" s="68"/>
      <c r="D501" s="68"/>
      <c r="E501" s="68"/>
      <c r="F501" s="68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7"/>
      <c r="W501" s="67"/>
      <c r="X501" s="67"/>
      <c r="Y501" s="67"/>
      <c r="Z501" s="1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</row>
    <row r="502" spans="1:46" ht="30" customHeight="1" x14ac:dyDescent="0.2">
      <c r="A502" s="68"/>
      <c r="B502" s="68"/>
      <c r="C502" s="68"/>
      <c r="D502" s="68"/>
      <c r="E502" s="68"/>
      <c r="F502" s="68"/>
      <c r="G502" s="68"/>
      <c r="H502" s="68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7"/>
      <c r="W502" s="67"/>
      <c r="X502" s="67"/>
      <c r="Y502" s="67"/>
      <c r="Z502" s="1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</row>
    <row r="503" spans="1:46" ht="30" customHeight="1" x14ac:dyDescent="0.2">
      <c r="A503" s="68"/>
      <c r="B503" s="68"/>
      <c r="C503" s="68"/>
      <c r="D503" s="68"/>
      <c r="E503" s="68"/>
      <c r="F503" s="68"/>
      <c r="G503" s="68"/>
      <c r="H503" s="68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7"/>
      <c r="W503" s="67"/>
      <c r="X503" s="67"/>
      <c r="Y503" s="67"/>
      <c r="Z503" s="1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</row>
    <row r="504" spans="1:46" ht="30" customHeight="1" x14ac:dyDescent="0.2">
      <c r="A504" s="68"/>
      <c r="B504" s="68"/>
      <c r="C504" s="68"/>
      <c r="D504" s="68"/>
      <c r="E504" s="68"/>
      <c r="F504" s="68"/>
      <c r="G504" s="68"/>
      <c r="H504" s="68"/>
      <c r="I504" s="68"/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7"/>
      <c r="W504" s="67"/>
      <c r="X504" s="67"/>
      <c r="Y504" s="67"/>
      <c r="Z504" s="1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</row>
    <row r="505" spans="1:46" ht="30" customHeight="1" x14ac:dyDescent="0.2">
      <c r="A505" s="68"/>
      <c r="B505" s="68"/>
      <c r="C505" s="68"/>
      <c r="D505" s="68"/>
      <c r="E505" s="68"/>
      <c r="F505" s="68"/>
      <c r="G505" s="68"/>
      <c r="H505" s="68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7"/>
      <c r="W505" s="67"/>
      <c r="X505" s="67"/>
      <c r="Y505" s="67"/>
      <c r="Z505" s="1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</row>
    <row r="506" spans="1:46" ht="30" customHeight="1" x14ac:dyDescent="0.2">
      <c r="A506" s="68"/>
      <c r="B506" s="68"/>
      <c r="C506" s="68"/>
      <c r="D506" s="68"/>
      <c r="E506" s="68"/>
      <c r="F506" s="68"/>
      <c r="G506" s="68"/>
      <c r="H506" s="68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7"/>
      <c r="W506" s="67"/>
      <c r="X506" s="67"/>
      <c r="Y506" s="67"/>
      <c r="Z506" s="1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</row>
    <row r="507" spans="1:46" ht="30" customHeight="1" x14ac:dyDescent="0.2">
      <c r="A507" s="68"/>
      <c r="B507" s="68"/>
      <c r="C507" s="68"/>
      <c r="D507" s="68"/>
      <c r="E507" s="68"/>
      <c r="F507" s="68"/>
      <c r="G507" s="68"/>
      <c r="H507" s="68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7"/>
      <c r="W507" s="67"/>
      <c r="X507" s="67"/>
      <c r="Y507" s="67"/>
      <c r="Z507" s="1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</row>
    <row r="508" spans="1:46" ht="30" customHeight="1" x14ac:dyDescent="0.2">
      <c r="A508" s="68"/>
      <c r="B508" s="68"/>
      <c r="C508" s="68"/>
      <c r="D508" s="68"/>
      <c r="E508" s="68"/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7"/>
      <c r="W508" s="67"/>
      <c r="X508" s="67"/>
      <c r="Y508" s="67"/>
      <c r="Z508" s="1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</row>
    <row r="509" spans="1:46" ht="30" customHeight="1" x14ac:dyDescent="0.2">
      <c r="A509" s="68"/>
      <c r="B509" s="68"/>
      <c r="C509" s="68"/>
      <c r="D509" s="68"/>
      <c r="E509" s="68"/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7"/>
      <c r="W509" s="67"/>
      <c r="X509" s="67"/>
      <c r="Y509" s="67"/>
      <c r="Z509" s="1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</row>
    <row r="510" spans="1:46" ht="30" customHeight="1" x14ac:dyDescent="0.2">
      <c r="A510" s="68"/>
      <c r="B510" s="68"/>
      <c r="C510" s="68"/>
      <c r="D510" s="68"/>
      <c r="E510" s="68"/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7"/>
      <c r="W510" s="67"/>
      <c r="X510" s="67"/>
      <c r="Y510" s="67"/>
      <c r="Z510" s="1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</row>
    <row r="511" spans="1:46" ht="30" customHeight="1" x14ac:dyDescent="0.2">
      <c r="A511" s="68"/>
      <c r="B511" s="68"/>
      <c r="C511" s="68"/>
      <c r="D511" s="68"/>
      <c r="E511" s="68"/>
      <c r="F511" s="68"/>
      <c r="G511" s="68"/>
      <c r="H511" s="68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7"/>
      <c r="W511" s="67"/>
      <c r="X511" s="67"/>
      <c r="Y511" s="67"/>
      <c r="Z511" s="1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</row>
    <row r="512" spans="1:46" ht="30" customHeight="1" x14ac:dyDescent="0.2">
      <c r="A512" s="68"/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7"/>
      <c r="W512" s="67"/>
      <c r="X512" s="67"/>
      <c r="Y512" s="67"/>
      <c r="Z512" s="1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</row>
    <row r="513" spans="1:46" ht="30" customHeight="1" x14ac:dyDescent="0.2">
      <c r="A513" s="68"/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7"/>
      <c r="W513" s="67"/>
      <c r="X513" s="67"/>
      <c r="Y513" s="67"/>
      <c r="Z513" s="1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</row>
    <row r="514" spans="1:46" ht="30" customHeight="1" x14ac:dyDescent="0.2">
      <c r="A514" s="68"/>
      <c r="B514" s="68"/>
      <c r="C514" s="68"/>
      <c r="D514" s="68"/>
      <c r="E514" s="68"/>
      <c r="F514" s="68"/>
      <c r="G514" s="68"/>
      <c r="H514" s="68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7"/>
      <c r="W514" s="67"/>
      <c r="X514" s="67"/>
      <c r="Y514" s="67"/>
      <c r="Z514" s="1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</row>
    <row r="515" spans="1:46" ht="30" customHeight="1" x14ac:dyDescent="0.2">
      <c r="A515" s="68"/>
      <c r="B515" s="68"/>
      <c r="C515" s="68"/>
      <c r="D515" s="68"/>
      <c r="E515" s="68"/>
      <c r="F515" s="68"/>
      <c r="G515" s="68"/>
      <c r="H515" s="68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7"/>
      <c r="W515" s="67"/>
      <c r="X515" s="67"/>
      <c r="Y515" s="67"/>
      <c r="Z515" s="1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</row>
    <row r="516" spans="1:46" ht="30" customHeight="1" x14ac:dyDescent="0.2">
      <c r="A516" s="68"/>
      <c r="B516" s="68"/>
      <c r="C516" s="68"/>
      <c r="D516" s="68"/>
      <c r="E516" s="68"/>
      <c r="F516" s="68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7"/>
      <c r="W516" s="67"/>
      <c r="X516" s="67"/>
      <c r="Y516" s="67"/>
      <c r="Z516" s="1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</row>
    <row r="517" spans="1:46" ht="30" customHeight="1" x14ac:dyDescent="0.2">
      <c r="A517" s="68"/>
      <c r="B517" s="68"/>
      <c r="C517" s="68"/>
      <c r="D517" s="68"/>
      <c r="E517" s="68"/>
      <c r="F517" s="68"/>
      <c r="G517" s="68"/>
      <c r="H517" s="68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7"/>
      <c r="W517" s="67"/>
      <c r="X517" s="67"/>
      <c r="Y517" s="67"/>
      <c r="Z517" s="1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</row>
    <row r="518" spans="1:46" ht="30" customHeight="1" x14ac:dyDescent="0.2">
      <c r="A518" s="68"/>
      <c r="B518" s="68"/>
      <c r="C518" s="68"/>
      <c r="D518" s="68"/>
      <c r="E518" s="68"/>
      <c r="F518" s="68"/>
      <c r="G518" s="68"/>
      <c r="H518" s="68"/>
      <c r="I518" s="68"/>
      <c r="J518" s="68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7"/>
      <c r="W518" s="67"/>
      <c r="X518" s="67"/>
      <c r="Y518" s="67"/>
      <c r="Z518" s="1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</row>
    <row r="519" spans="1:46" ht="30" customHeight="1" x14ac:dyDescent="0.2">
      <c r="A519" s="68"/>
      <c r="B519" s="68"/>
      <c r="C519" s="68"/>
      <c r="D519" s="68"/>
      <c r="E519" s="68"/>
      <c r="F519" s="68"/>
      <c r="G519" s="68"/>
      <c r="H519" s="68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7"/>
      <c r="W519" s="67"/>
      <c r="X519" s="67"/>
      <c r="Y519" s="67"/>
      <c r="Z519" s="1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</row>
    <row r="520" spans="1:46" ht="30" customHeight="1" x14ac:dyDescent="0.2">
      <c r="A520" s="68"/>
      <c r="B520" s="68"/>
      <c r="C520" s="68"/>
      <c r="D520" s="68"/>
      <c r="E520" s="68"/>
      <c r="F520" s="68"/>
      <c r="G520" s="68"/>
      <c r="H520" s="68"/>
      <c r="I520" s="68"/>
      <c r="J520" s="68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7"/>
      <c r="W520" s="67"/>
      <c r="X520" s="67"/>
      <c r="Y520" s="67"/>
      <c r="Z520" s="1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</row>
    <row r="521" spans="1:46" ht="30" customHeight="1" x14ac:dyDescent="0.2">
      <c r="A521" s="68"/>
      <c r="B521" s="68"/>
      <c r="C521" s="68"/>
      <c r="D521" s="68"/>
      <c r="E521" s="68"/>
      <c r="F521" s="68"/>
      <c r="G521" s="68"/>
      <c r="H521" s="68"/>
      <c r="I521" s="68"/>
      <c r="J521" s="68"/>
      <c r="K521" s="68"/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7"/>
      <c r="W521" s="67"/>
      <c r="X521" s="67"/>
      <c r="Y521" s="67"/>
      <c r="Z521" s="1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</row>
    <row r="522" spans="1:46" ht="30" customHeight="1" x14ac:dyDescent="0.2">
      <c r="A522" s="68"/>
      <c r="B522" s="68"/>
      <c r="C522" s="68"/>
      <c r="D522" s="68"/>
      <c r="E522" s="68"/>
      <c r="F522" s="68"/>
      <c r="G522" s="68"/>
      <c r="H522" s="68"/>
      <c r="I522" s="68"/>
      <c r="J522" s="68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7"/>
      <c r="W522" s="67"/>
      <c r="X522" s="67"/>
      <c r="Y522" s="67"/>
      <c r="Z522" s="1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</row>
    <row r="523" spans="1:46" ht="30" customHeight="1" x14ac:dyDescent="0.2">
      <c r="A523" s="68"/>
      <c r="B523" s="68"/>
      <c r="C523" s="68"/>
      <c r="D523" s="68"/>
      <c r="E523" s="68"/>
      <c r="F523" s="68"/>
      <c r="G523" s="68"/>
      <c r="H523" s="68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7"/>
      <c r="W523" s="67"/>
      <c r="X523" s="67"/>
      <c r="Y523" s="67"/>
      <c r="Z523" s="1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</row>
    <row r="524" spans="1:46" ht="30" customHeight="1" x14ac:dyDescent="0.2">
      <c r="A524" s="68"/>
      <c r="B524" s="68"/>
      <c r="C524" s="68"/>
      <c r="D524" s="68"/>
      <c r="E524" s="68"/>
      <c r="F524" s="68"/>
      <c r="G524" s="68"/>
      <c r="H524" s="68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7"/>
      <c r="W524" s="67"/>
      <c r="X524" s="67"/>
      <c r="Y524" s="67"/>
      <c r="Z524" s="1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</row>
    <row r="525" spans="1:46" ht="30" customHeight="1" x14ac:dyDescent="0.2">
      <c r="A525" s="68"/>
      <c r="B525" s="68"/>
      <c r="C525" s="68"/>
      <c r="D525" s="68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7"/>
      <c r="W525" s="67"/>
      <c r="X525" s="67"/>
      <c r="Y525" s="67"/>
      <c r="Z525" s="1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</row>
    <row r="526" spans="1:46" ht="30" customHeight="1" x14ac:dyDescent="0.2">
      <c r="A526" s="68"/>
      <c r="B526" s="68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7"/>
      <c r="W526" s="67"/>
      <c r="X526" s="67"/>
      <c r="Y526" s="67"/>
      <c r="Z526" s="1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</row>
    <row r="527" spans="1:46" ht="30" customHeight="1" x14ac:dyDescent="0.2">
      <c r="A527" s="68"/>
      <c r="B527" s="68"/>
      <c r="C527" s="68"/>
      <c r="D527" s="68"/>
      <c r="E527" s="68"/>
      <c r="F527" s="68"/>
      <c r="G527" s="68"/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7"/>
      <c r="W527" s="67"/>
      <c r="X527" s="67"/>
      <c r="Y527" s="67"/>
      <c r="Z527" s="1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</row>
    <row r="528" spans="1:46" ht="30" customHeight="1" x14ac:dyDescent="0.2">
      <c r="A528" s="68"/>
      <c r="B528" s="68"/>
      <c r="C528" s="68"/>
      <c r="D528" s="68"/>
      <c r="E528" s="68"/>
      <c r="F528" s="68"/>
      <c r="G528" s="68"/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7"/>
      <c r="W528" s="67"/>
      <c r="X528" s="67"/>
      <c r="Y528" s="67"/>
      <c r="Z528" s="1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</row>
    <row r="529" spans="1:46" ht="30" customHeight="1" x14ac:dyDescent="0.2">
      <c r="A529" s="68"/>
      <c r="B529" s="68"/>
      <c r="C529" s="68"/>
      <c r="D529" s="68"/>
      <c r="E529" s="68"/>
      <c r="F529" s="68"/>
      <c r="G529" s="68"/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7"/>
      <c r="W529" s="67"/>
      <c r="X529" s="67"/>
      <c r="Y529" s="67"/>
      <c r="Z529" s="1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</row>
    <row r="530" spans="1:46" ht="30" customHeight="1" x14ac:dyDescent="0.2">
      <c r="A530" s="68"/>
      <c r="B530" s="68"/>
      <c r="C530" s="68"/>
      <c r="D530" s="68"/>
      <c r="E530" s="68"/>
      <c r="F530" s="68"/>
      <c r="G530" s="68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7"/>
      <c r="W530" s="67"/>
      <c r="X530" s="67"/>
      <c r="Y530" s="67"/>
      <c r="Z530" s="1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</row>
    <row r="531" spans="1:46" ht="30" customHeight="1" x14ac:dyDescent="0.2">
      <c r="A531" s="68"/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7"/>
      <c r="W531" s="67"/>
      <c r="X531" s="67"/>
      <c r="Y531" s="67"/>
      <c r="Z531" s="1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</row>
    <row r="532" spans="1:46" ht="30" customHeight="1" x14ac:dyDescent="0.2">
      <c r="A532" s="68"/>
      <c r="B532" s="68"/>
      <c r="C532" s="68"/>
      <c r="D532" s="68"/>
      <c r="E532" s="68"/>
      <c r="F532" s="68"/>
      <c r="G532" s="68"/>
      <c r="H532" s="68"/>
      <c r="I532" s="68"/>
      <c r="J532" s="68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7"/>
      <c r="W532" s="67"/>
      <c r="X532" s="67"/>
      <c r="Y532" s="67"/>
      <c r="Z532" s="1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</row>
    <row r="533" spans="1:46" ht="30" customHeight="1" x14ac:dyDescent="0.2">
      <c r="A533" s="68"/>
      <c r="B533" s="68"/>
      <c r="C533" s="68"/>
      <c r="D533" s="68"/>
      <c r="E533" s="68"/>
      <c r="F533" s="68"/>
      <c r="G533" s="68"/>
      <c r="H533" s="68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7"/>
      <c r="W533" s="67"/>
      <c r="X533" s="67"/>
      <c r="Y533" s="67"/>
      <c r="Z533" s="1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</row>
    <row r="534" spans="1:46" ht="30" customHeight="1" x14ac:dyDescent="0.2">
      <c r="A534" s="68"/>
      <c r="B534" s="68"/>
      <c r="C534" s="68"/>
      <c r="D534" s="68"/>
      <c r="E534" s="68"/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7"/>
      <c r="W534" s="67"/>
      <c r="X534" s="67"/>
      <c r="Y534" s="67"/>
      <c r="Z534" s="1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</row>
    <row r="535" spans="1:46" ht="30" customHeight="1" x14ac:dyDescent="0.2">
      <c r="A535" s="68"/>
      <c r="B535" s="68"/>
      <c r="C535" s="68"/>
      <c r="D535" s="68"/>
      <c r="E535" s="68"/>
      <c r="F535" s="68"/>
      <c r="G535" s="68"/>
      <c r="H535" s="68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7"/>
      <c r="W535" s="67"/>
      <c r="X535" s="67"/>
      <c r="Y535" s="67"/>
      <c r="Z535" s="1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</row>
    <row r="536" spans="1:46" ht="30" customHeight="1" x14ac:dyDescent="0.2">
      <c r="A536" s="68"/>
      <c r="B536" s="68"/>
      <c r="C536" s="68"/>
      <c r="D536" s="68"/>
      <c r="E536" s="68"/>
      <c r="F536" s="68"/>
      <c r="G536" s="68"/>
      <c r="H536" s="68"/>
      <c r="I536" s="68"/>
      <c r="J536" s="68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7"/>
      <c r="W536" s="67"/>
      <c r="X536" s="67"/>
      <c r="Y536" s="67"/>
      <c r="Z536" s="1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</row>
    <row r="537" spans="1:46" ht="30" customHeight="1" x14ac:dyDescent="0.2">
      <c r="A537" s="68"/>
      <c r="B537" s="68"/>
      <c r="C537" s="68"/>
      <c r="D537" s="68"/>
      <c r="E537" s="68"/>
      <c r="F537" s="68"/>
      <c r="G537" s="68"/>
      <c r="H537" s="68"/>
      <c r="I537" s="68"/>
      <c r="J537" s="68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7"/>
      <c r="W537" s="67"/>
      <c r="X537" s="67"/>
      <c r="Y537" s="67"/>
      <c r="Z537" s="1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</row>
    <row r="538" spans="1:46" ht="30" customHeight="1" x14ac:dyDescent="0.2">
      <c r="A538" s="68"/>
      <c r="B538" s="68"/>
      <c r="C538" s="68"/>
      <c r="D538" s="68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7"/>
      <c r="W538" s="67"/>
      <c r="X538" s="67"/>
      <c r="Y538" s="67"/>
      <c r="Z538" s="1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</row>
    <row r="539" spans="1:46" ht="30" customHeight="1" x14ac:dyDescent="0.2">
      <c r="A539" s="68"/>
      <c r="B539" s="68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7"/>
      <c r="W539" s="67"/>
      <c r="X539" s="67"/>
      <c r="Y539" s="67"/>
      <c r="Z539" s="1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</row>
    <row r="540" spans="1:46" ht="30" customHeight="1" x14ac:dyDescent="0.2">
      <c r="A540" s="68"/>
      <c r="B540" s="68"/>
      <c r="C540" s="68"/>
      <c r="D540" s="68"/>
      <c r="E540" s="68"/>
      <c r="F540" s="68"/>
      <c r="G540" s="68"/>
      <c r="H540" s="68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7"/>
      <c r="W540" s="67"/>
      <c r="X540" s="67"/>
      <c r="Y540" s="67"/>
      <c r="Z540" s="1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</row>
    <row r="541" spans="1:46" ht="30" customHeight="1" x14ac:dyDescent="0.2">
      <c r="A541" s="68"/>
      <c r="B541" s="68"/>
      <c r="C541" s="68"/>
      <c r="D541" s="68"/>
      <c r="E541" s="68"/>
      <c r="F541" s="68"/>
      <c r="G541" s="68"/>
      <c r="H541" s="68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7"/>
      <c r="W541" s="67"/>
      <c r="X541" s="67"/>
      <c r="Y541" s="67"/>
      <c r="Z541" s="1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</row>
    <row r="542" spans="1:46" ht="30" customHeight="1" x14ac:dyDescent="0.2">
      <c r="A542" s="68"/>
      <c r="B542" s="68"/>
      <c r="C542" s="68"/>
      <c r="D542" s="68"/>
      <c r="E542" s="68"/>
      <c r="F542" s="68"/>
      <c r="G542" s="68"/>
      <c r="H542" s="68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7"/>
      <c r="W542" s="67"/>
      <c r="X542" s="67"/>
      <c r="Y542" s="67"/>
      <c r="Z542" s="1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</row>
    <row r="543" spans="1:46" ht="30" customHeight="1" x14ac:dyDescent="0.2">
      <c r="A543" s="68"/>
      <c r="B543" s="68"/>
      <c r="C543" s="68"/>
      <c r="D543" s="68"/>
      <c r="E543" s="68"/>
      <c r="F543" s="68"/>
      <c r="G543" s="68"/>
      <c r="H543" s="68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7"/>
      <c r="W543" s="67"/>
      <c r="X543" s="67"/>
      <c r="Y543" s="67"/>
      <c r="Z543" s="1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</row>
    <row r="544" spans="1:46" ht="30" customHeight="1" x14ac:dyDescent="0.2">
      <c r="A544" s="68"/>
      <c r="B544" s="68"/>
      <c r="C544" s="68"/>
      <c r="D544" s="68"/>
      <c r="E544" s="68"/>
      <c r="F544" s="68"/>
      <c r="G544" s="68"/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7"/>
      <c r="W544" s="67"/>
      <c r="X544" s="67"/>
      <c r="Y544" s="67"/>
      <c r="Z544" s="1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</row>
    <row r="545" spans="1:46" ht="30" customHeight="1" x14ac:dyDescent="0.2">
      <c r="A545" s="68"/>
      <c r="B545" s="68"/>
      <c r="C545" s="68"/>
      <c r="D545" s="68"/>
      <c r="E545" s="68"/>
      <c r="F545" s="68"/>
      <c r="G545" s="68"/>
      <c r="H545" s="68"/>
      <c r="I545" s="68"/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7"/>
      <c r="W545" s="67"/>
      <c r="X545" s="67"/>
      <c r="Y545" s="67"/>
      <c r="Z545" s="1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</row>
    <row r="546" spans="1:46" ht="30" customHeight="1" x14ac:dyDescent="0.2">
      <c r="A546" s="68"/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7"/>
      <c r="W546" s="67"/>
      <c r="X546" s="67"/>
      <c r="Y546" s="67"/>
      <c r="Z546" s="1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</row>
    <row r="547" spans="1:46" ht="30" customHeight="1" x14ac:dyDescent="0.2">
      <c r="A547" s="68"/>
      <c r="B547" s="68"/>
      <c r="C547" s="68"/>
      <c r="D547" s="68"/>
      <c r="E547" s="68"/>
      <c r="F547" s="68"/>
      <c r="G547" s="68"/>
      <c r="H547" s="68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7"/>
      <c r="W547" s="67"/>
      <c r="X547" s="67"/>
      <c r="Y547" s="67"/>
      <c r="Z547" s="1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</row>
    <row r="548" spans="1:46" ht="30" customHeight="1" x14ac:dyDescent="0.2">
      <c r="A548" s="68"/>
      <c r="B548" s="68"/>
      <c r="C548" s="68"/>
      <c r="D548" s="68"/>
      <c r="E548" s="68"/>
      <c r="F548" s="68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7"/>
      <c r="W548" s="67"/>
      <c r="X548" s="67"/>
      <c r="Y548" s="67"/>
      <c r="Z548" s="1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</row>
    <row r="549" spans="1:46" ht="30" customHeight="1" x14ac:dyDescent="0.2">
      <c r="A549" s="68"/>
      <c r="B549" s="68"/>
      <c r="C549" s="68"/>
      <c r="D549" s="68"/>
      <c r="E549" s="68"/>
      <c r="F549" s="68"/>
      <c r="G549" s="68"/>
      <c r="H549" s="68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7"/>
      <c r="W549" s="67"/>
      <c r="X549" s="67"/>
      <c r="Y549" s="67"/>
      <c r="Z549" s="1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</row>
    <row r="550" spans="1:46" ht="30" customHeight="1" x14ac:dyDescent="0.2">
      <c r="A550" s="68"/>
      <c r="B550" s="68"/>
      <c r="C550" s="68"/>
      <c r="D550" s="68"/>
      <c r="E550" s="68"/>
      <c r="F550" s="68"/>
      <c r="G550" s="68"/>
      <c r="H550" s="68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7"/>
      <c r="W550" s="67"/>
      <c r="X550" s="67"/>
      <c r="Y550" s="67"/>
      <c r="Z550" s="1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</row>
    <row r="551" spans="1:46" ht="30" customHeight="1" x14ac:dyDescent="0.2">
      <c r="A551" s="68"/>
      <c r="B551" s="68"/>
      <c r="C551" s="68"/>
      <c r="D551" s="68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7"/>
      <c r="W551" s="67"/>
      <c r="X551" s="67"/>
      <c r="Y551" s="67"/>
      <c r="Z551" s="1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</row>
    <row r="552" spans="1:46" ht="30" customHeight="1" x14ac:dyDescent="0.2">
      <c r="A552" s="68"/>
      <c r="B552" s="68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7"/>
      <c r="W552" s="67"/>
      <c r="X552" s="67"/>
      <c r="Y552" s="67"/>
      <c r="Z552" s="1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</row>
    <row r="553" spans="1:46" ht="30" customHeight="1" x14ac:dyDescent="0.2">
      <c r="A553" s="68"/>
      <c r="B553" s="68"/>
      <c r="C553" s="68"/>
      <c r="D553" s="68"/>
      <c r="E553" s="68"/>
      <c r="F553" s="68"/>
      <c r="G553" s="68"/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7"/>
      <c r="W553" s="67"/>
      <c r="X553" s="67"/>
      <c r="Y553" s="67"/>
      <c r="Z553" s="1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</row>
    <row r="554" spans="1:46" ht="30" customHeight="1" x14ac:dyDescent="0.2">
      <c r="A554" s="68"/>
      <c r="B554" s="68"/>
      <c r="C554" s="68"/>
      <c r="D554" s="68"/>
      <c r="E554" s="68"/>
      <c r="F554" s="68"/>
      <c r="G554" s="68"/>
      <c r="H554" s="68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7"/>
      <c r="W554" s="67"/>
      <c r="X554" s="67"/>
      <c r="Y554" s="67"/>
      <c r="Z554" s="1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</row>
    <row r="555" spans="1:46" ht="30" customHeight="1" x14ac:dyDescent="0.2">
      <c r="A555" s="68"/>
      <c r="B555" s="68"/>
      <c r="C555" s="68"/>
      <c r="D555" s="68"/>
      <c r="E555" s="68"/>
      <c r="F555" s="68"/>
      <c r="G555" s="68"/>
      <c r="H555" s="68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7"/>
      <c r="W555" s="67"/>
      <c r="X555" s="67"/>
      <c r="Y555" s="67"/>
      <c r="Z555" s="1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</row>
    <row r="556" spans="1:46" ht="30" customHeight="1" x14ac:dyDescent="0.2">
      <c r="A556" s="68"/>
      <c r="B556" s="68"/>
      <c r="C556" s="68"/>
      <c r="D556" s="68"/>
      <c r="E556" s="68"/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7"/>
      <c r="W556" s="67"/>
      <c r="X556" s="67"/>
      <c r="Y556" s="67"/>
      <c r="Z556" s="1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</row>
    <row r="557" spans="1:46" ht="30" customHeight="1" x14ac:dyDescent="0.2">
      <c r="A557" s="68"/>
      <c r="B557" s="68"/>
      <c r="C557" s="68"/>
      <c r="D557" s="68"/>
      <c r="E557" s="68"/>
      <c r="F557" s="68"/>
      <c r="G557" s="68"/>
      <c r="H557" s="68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7"/>
      <c r="W557" s="67"/>
      <c r="X557" s="67"/>
      <c r="Y557" s="67"/>
      <c r="Z557" s="1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</row>
    <row r="558" spans="1:46" ht="30" customHeight="1" x14ac:dyDescent="0.2">
      <c r="A558" s="68"/>
      <c r="B558" s="68"/>
      <c r="C558" s="68"/>
      <c r="D558" s="68"/>
      <c r="E558" s="68"/>
      <c r="F558" s="68"/>
      <c r="G558" s="68"/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7"/>
      <c r="W558" s="67"/>
      <c r="X558" s="67"/>
      <c r="Y558" s="67"/>
      <c r="Z558" s="1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</row>
    <row r="559" spans="1:46" ht="30" customHeight="1" x14ac:dyDescent="0.2">
      <c r="A559" s="68"/>
      <c r="B559" s="68"/>
      <c r="C559" s="68"/>
      <c r="D559" s="68"/>
      <c r="E559" s="68"/>
      <c r="F559" s="68"/>
      <c r="G559" s="68"/>
      <c r="H559" s="68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7"/>
      <c r="W559" s="67"/>
      <c r="X559" s="67"/>
      <c r="Y559" s="67"/>
      <c r="Z559" s="1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</row>
    <row r="560" spans="1:46" ht="30" customHeight="1" x14ac:dyDescent="0.2">
      <c r="A560" s="68"/>
      <c r="B560" s="68"/>
      <c r="C560" s="68"/>
      <c r="D560" s="68"/>
      <c r="E560" s="68"/>
      <c r="F560" s="68"/>
      <c r="G560" s="68"/>
      <c r="H560" s="68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7"/>
      <c r="W560" s="67"/>
      <c r="X560" s="67"/>
      <c r="Y560" s="67"/>
      <c r="Z560" s="1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</row>
    <row r="561" spans="1:46" ht="30" customHeight="1" x14ac:dyDescent="0.2">
      <c r="A561" s="68"/>
      <c r="B561" s="68"/>
      <c r="C561" s="68"/>
      <c r="D561" s="68"/>
      <c r="E561" s="68"/>
      <c r="F561" s="68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7"/>
      <c r="W561" s="67"/>
      <c r="X561" s="67"/>
      <c r="Y561" s="67"/>
      <c r="Z561" s="1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</row>
    <row r="562" spans="1:46" ht="30" customHeight="1" x14ac:dyDescent="0.2">
      <c r="A562" s="68"/>
      <c r="B562" s="68"/>
      <c r="C562" s="68"/>
      <c r="D562" s="68"/>
      <c r="E562" s="68"/>
      <c r="F562" s="68"/>
      <c r="G562" s="68"/>
      <c r="H562" s="68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7"/>
      <c r="W562" s="67"/>
      <c r="X562" s="67"/>
      <c r="Y562" s="67"/>
      <c r="Z562" s="1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</row>
    <row r="563" spans="1:46" ht="30" customHeight="1" x14ac:dyDescent="0.2">
      <c r="A563" s="68"/>
      <c r="B563" s="68"/>
      <c r="C563" s="68"/>
      <c r="D563" s="68"/>
      <c r="E563" s="68"/>
      <c r="F563" s="68"/>
      <c r="G563" s="68"/>
      <c r="H563" s="68"/>
      <c r="I563" s="68"/>
      <c r="J563" s="68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7"/>
      <c r="W563" s="67"/>
      <c r="X563" s="67"/>
      <c r="Y563" s="67"/>
      <c r="Z563" s="1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</row>
    <row r="564" spans="1:46" ht="30" customHeight="1" x14ac:dyDescent="0.2">
      <c r="A564" s="68"/>
      <c r="B564" s="68"/>
      <c r="C564" s="68"/>
      <c r="D564" s="68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7"/>
      <c r="W564" s="67"/>
      <c r="X564" s="67"/>
      <c r="Y564" s="67"/>
      <c r="Z564" s="1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</row>
    <row r="565" spans="1:46" ht="30" customHeight="1" x14ac:dyDescent="0.2">
      <c r="A565" s="68"/>
      <c r="B565" s="68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7"/>
      <c r="W565" s="67"/>
      <c r="X565" s="67"/>
      <c r="Y565" s="67"/>
      <c r="Z565" s="1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</row>
    <row r="566" spans="1:46" ht="30" customHeight="1" x14ac:dyDescent="0.2">
      <c r="A566" s="68"/>
      <c r="B566" s="68"/>
      <c r="C566" s="68"/>
      <c r="D566" s="68"/>
      <c r="E566" s="68"/>
      <c r="F566" s="68"/>
      <c r="G566" s="68"/>
      <c r="H566" s="68"/>
      <c r="I566" s="68"/>
      <c r="J566" s="68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7"/>
      <c r="W566" s="67"/>
      <c r="X566" s="67"/>
      <c r="Y566" s="67"/>
      <c r="Z566" s="1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</row>
    <row r="567" spans="1:46" ht="30" customHeight="1" x14ac:dyDescent="0.2">
      <c r="A567" s="68"/>
      <c r="B567" s="68"/>
      <c r="C567" s="68"/>
      <c r="D567" s="68"/>
      <c r="E567" s="68"/>
      <c r="F567" s="68"/>
      <c r="G567" s="68"/>
      <c r="H567" s="68"/>
      <c r="I567" s="68"/>
      <c r="J567" s="68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7"/>
      <c r="W567" s="67"/>
      <c r="X567" s="67"/>
      <c r="Y567" s="67"/>
      <c r="Z567" s="1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</row>
    <row r="568" spans="1:46" ht="30" customHeight="1" x14ac:dyDescent="0.2">
      <c r="A568" s="68"/>
      <c r="B568" s="68"/>
      <c r="C568" s="68"/>
      <c r="D568" s="68"/>
      <c r="E568" s="68"/>
      <c r="F568" s="68"/>
      <c r="G568" s="68"/>
      <c r="H568" s="68"/>
      <c r="I568" s="68"/>
      <c r="J568" s="68"/>
      <c r="K568" s="68"/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7"/>
      <c r="W568" s="67"/>
      <c r="X568" s="67"/>
      <c r="Y568" s="67"/>
      <c r="Z568" s="1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</row>
    <row r="569" spans="1:46" ht="30" customHeight="1" x14ac:dyDescent="0.2">
      <c r="A569" s="68"/>
      <c r="B569" s="68"/>
      <c r="C569" s="68"/>
      <c r="D569" s="68"/>
      <c r="E569" s="68"/>
      <c r="F569" s="68"/>
      <c r="G569" s="68"/>
      <c r="H569" s="68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7"/>
      <c r="W569" s="67"/>
      <c r="X569" s="67"/>
      <c r="Y569" s="67"/>
      <c r="Z569" s="1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</row>
    <row r="570" spans="1:46" ht="30" customHeight="1" x14ac:dyDescent="0.2">
      <c r="A570" s="68"/>
      <c r="B570" s="68"/>
      <c r="C570" s="68"/>
      <c r="D570" s="68"/>
      <c r="E570" s="68"/>
      <c r="F570" s="68"/>
      <c r="G570" s="68"/>
      <c r="H570" s="68"/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7"/>
      <c r="W570" s="67"/>
      <c r="X570" s="67"/>
      <c r="Y570" s="67"/>
      <c r="Z570" s="1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</row>
    <row r="571" spans="1:46" ht="30" customHeight="1" x14ac:dyDescent="0.2">
      <c r="A571" s="68"/>
      <c r="B571" s="68"/>
      <c r="C571" s="68"/>
      <c r="D571" s="68"/>
      <c r="E571" s="68"/>
      <c r="F571" s="68"/>
      <c r="G571" s="68"/>
      <c r="H571" s="68"/>
      <c r="I571" s="68"/>
      <c r="J571" s="68"/>
      <c r="K571" s="68"/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7"/>
      <c r="W571" s="67"/>
      <c r="X571" s="67"/>
      <c r="Y571" s="67"/>
      <c r="Z571" s="1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</row>
    <row r="572" spans="1:46" ht="30" customHeight="1" x14ac:dyDescent="0.2">
      <c r="A572" s="68"/>
      <c r="B572" s="68"/>
      <c r="C572" s="68"/>
      <c r="D572" s="68"/>
      <c r="E572" s="68"/>
      <c r="F572" s="68"/>
      <c r="G572" s="68"/>
      <c r="H572" s="68"/>
      <c r="I572" s="68"/>
      <c r="J572" s="68"/>
      <c r="K572" s="68"/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7"/>
      <c r="W572" s="67"/>
      <c r="X572" s="67"/>
      <c r="Y572" s="67"/>
      <c r="Z572" s="1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</row>
    <row r="573" spans="1:46" ht="30" customHeight="1" x14ac:dyDescent="0.2">
      <c r="A573" s="68"/>
      <c r="B573" s="68"/>
      <c r="C573" s="68"/>
      <c r="D573" s="68"/>
      <c r="E573" s="68"/>
      <c r="F573" s="68"/>
      <c r="G573" s="68"/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7"/>
      <c r="W573" s="67"/>
      <c r="X573" s="67"/>
      <c r="Y573" s="67"/>
      <c r="Z573" s="1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</row>
    <row r="574" spans="1:46" ht="30" customHeight="1" x14ac:dyDescent="0.2">
      <c r="A574" s="68"/>
      <c r="B574" s="68"/>
      <c r="C574" s="68"/>
      <c r="D574" s="68"/>
      <c r="E574" s="68"/>
      <c r="F574" s="68"/>
      <c r="G574" s="68"/>
      <c r="H574" s="68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7"/>
      <c r="W574" s="67"/>
      <c r="X574" s="67"/>
      <c r="Y574" s="67"/>
      <c r="Z574" s="1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</row>
    <row r="575" spans="1:46" ht="30" customHeight="1" x14ac:dyDescent="0.2">
      <c r="A575" s="68"/>
      <c r="B575" s="68"/>
      <c r="C575" s="68"/>
      <c r="D575" s="68"/>
      <c r="E575" s="68"/>
      <c r="F575" s="68"/>
      <c r="G575" s="68"/>
      <c r="H575" s="68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7"/>
      <c r="W575" s="67"/>
      <c r="X575" s="67"/>
      <c r="Y575" s="67"/>
      <c r="Z575" s="1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</row>
    <row r="576" spans="1:46" ht="30" customHeight="1" x14ac:dyDescent="0.2">
      <c r="A576" s="68"/>
      <c r="B576" s="68"/>
      <c r="C576" s="68"/>
      <c r="D576" s="68"/>
      <c r="E576" s="68"/>
      <c r="F576" s="68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7"/>
      <c r="W576" s="67"/>
      <c r="X576" s="67"/>
      <c r="Y576" s="67"/>
      <c r="Z576" s="1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</row>
    <row r="577" spans="1:46" ht="30" customHeight="1" x14ac:dyDescent="0.2">
      <c r="A577" s="68"/>
      <c r="B577" s="68"/>
      <c r="C577" s="68"/>
      <c r="D577" s="68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7"/>
      <c r="W577" s="67"/>
      <c r="X577" s="67"/>
      <c r="Y577" s="67"/>
      <c r="Z577" s="1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</row>
    <row r="578" spans="1:46" ht="30" customHeight="1" x14ac:dyDescent="0.2">
      <c r="A578" s="68"/>
      <c r="B578" s="68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7"/>
      <c r="W578" s="67"/>
      <c r="X578" s="67"/>
      <c r="Y578" s="67"/>
      <c r="Z578" s="1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</row>
    <row r="579" spans="1:46" ht="30" customHeight="1" x14ac:dyDescent="0.2">
      <c r="A579" s="68"/>
      <c r="B579" s="68"/>
      <c r="C579" s="68"/>
      <c r="D579" s="68"/>
      <c r="E579" s="68"/>
      <c r="F579" s="68"/>
      <c r="G579" s="68"/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7"/>
      <c r="W579" s="67"/>
      <c r="X579" s="67"/>
      <c r="Y579" s="67"/>
      <c r="Z579" s="1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</row>
    <row r="580" spans="1:46" ht="30" customHeight="1" x14ac:dyDescent="0.2">
      <c r="A580" s="68"/>
      <c r="B580" s="68"/>
      <c r="C580" s="68"/>
      <c r="D580" s="68"/>
      <c r="E580" s="68"/>
      <c r="F580" s="68"/>
      <c r="G580" s="68"/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7"/>
      <c r="W580" s="67"/>
      <c r="X580" s="67"/>
      <c r="Y580" s="67"/>
      <c r="Z580" s="1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</row>
    <row r="581" spans="1:46" ht="30" customHeight="1" x14ac:dyDescent="0.2">
      <c r="A581" s="68"/>
      <c r="B581" s="68"/>
      <c r="C581" s="68"/>
      <c r="D581" s="68"/>
      <c r="E581" s="68"/>
      <c r="F581" s="68"/>
      <c r="G581" s="68"/>
      <c r="H581" s="68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7"/>
      <c r="W581" s="67"/>
      <c r="X581" s="67"/>
      <c r="Y581" s="67"/>
      <c r="Z581" s="1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</row>
    <row r="582" spans="1:46" ht="30" customHeight="1" x14ac:dyDescent="0.2">
      <c r="A582" s="68"/>
      <c r="B582" s="68"/>
      <c r="C582" s="68"/>
      <c r="D582" s="68"/>
      <c r="E582" s="68"/>
      <c r="F582" s="68"/>
      <c r="G582" s="68"/>
      <c r="H582" s="68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7"/>
      <c r="W582" s="67"/>
      <c r="X582" s="67"/>
      <c r="Y582" s="67"/>
      <c r="Z582" s="1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</row>
    <row r="583" spans="1:46" ht="30" customHeight="1" x14ac:dyDescent="0.2">
      <c r="A583" s="68"/>
      <c r="B583" s="68"/>
      <c r="C583" s="68"/>
      <c r="D583" s="68"/>
      <c r="E583" s="68"/>
      <c r="F583" s="68"/>
      <c r="G583" s="68"/>
      <c r="H583" s="68"/>
      <c r="I583" s="68"/>
      <c r="J583" s="68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7"/>
      <c r="W583" s="67"/>
      <c r="X583" s="67"/>
      <c r="Y583" s="67"/>
      <c r="Z583" s="1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</row>
    <row r="584" spans="1:46" ht="30" customHeight="1" x14ac:dyDescent="0.2">
      <c r="A584" s="68"/>
      <c r="B584" s="68"/>
      <c r="C584" s="68"/>
      <c r="D584" s="68"/>
      <c r="E584" s="68"/>
      <c r="F584" s="68"/>
      <c r="G584" s="68"/>
      <c r="H584" s="68"/>
      <c r="I584" s="68"/>
      <c r="J584" s="68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7"/>
      <c r="W584" s="67"/>
      <c r="X584" s="67"/>
      <c r="Y584" s="67"/>
      <c r="Z584" s="1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</row>
    <row r="585" spans="1:46" ht="30" customHeight="1" x14ac:dyDescent="0.2">
      <c r="A585" s="68"/>
      <c r="B585" s="68"/>
      <c r="C585" s="68"/>
      <c r="D585" s="68"/>
      <c r="E585" s="68"/>
      <c r="F585" s="68"/>
      <c r="G585" s="68"/>
      <c r="H585" s="68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7"/>
      <c r="W585" s="67"/>
      <c r="X585" s="67"/>
      <c r="Y585" s="67"/>
      <c r="Z585" s="1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</row>
    <row r="586" spans="1:46" ht="30" customHeight="1" x14ac:dyDescent="0.2">
      <c r="A586" s="68"/>
      <c r="B586" s="68"/>
      <c r="C586" s="68"/>
      <c r="D586" s="68"/>
      <c r="E586" s="68"/>
      <c r="F586" s="68"/>
      <c r="G586" s="68"/>
      <c r="H586" s="68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7"/>
      <c r="W586" s="67"/>
      <c r="X586" s="67"/>
      <c r="Y586" s="67"/>
      <c r="Z586" s="1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</row>
    <row r="587" spans="1:46" ht="30" customHeight="1" x14ac:dyDescent="0.2">
      <c r="A587" s="68"/>
      <c r="B587" s="68"/>
      <c r="C587" s="68"/>
      <c r="D587" s="68"/>
      <c r="E587" s="68"/>
      <c r="F587" s="68"/>
      <c r="G587" s="68"/>
      <c r="H587" s="68"/>
      <c r="I587" s="68"/>
      <c r="J587" s="68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7"/>
      <c r="W587" s="67"/>
      <c r="X587" s="67"/>
      <c r="Y587" s="67"/>
      <c r="Z587" s="1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</row>
    <row r="588" spans="1:46" ht="30" customHeight="1" x14ac:dyDescent="0.2">
      <c r="A588" s="68"/>
      <c r="B588" s="68"/>
      <c r="C588" s="68"/>
      <c r="D588" s="68"/>
      <c r="E588" s="68"/>
      <c r="F588" s="68"/>
      <c r="G588" s="68"/>
      <c r="H588" s="68"/>
      <c r="I588" s="68"/>
      <c r="J588" s="68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7"/>
      <c r="W588" s="67"/>
      <c r="X588" s="67"/>
      <c r="Y588" s="67"/>
      <c r="Z588" s="1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</row>
    <row r="589" spans="1:46" ht="30" customHeight="1" x14ac:dyDescent="0.2">
      <c r="A589" s="68"/>
      <c r="B589" s="68"/>
      <c r="C589" s="68"/>
      <c r="D589" s="68"/>
      <c r="E589" s="68"/>
      <c r="F589" s="68"/>
      <c r="G589" s="68"/>
      <c r="H589" s="68"/>
      <c r="I589" s="68"/>
      <c r="J589" s="68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7"/>
      <c r="W589" s="67"/>
      <c r="X589" s="67"/>
      <c r="Y589" s="67"/>
      <c r="Z589" s="1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</row>
    <row r="590" spans="1:46" ht="30" customHeight="1" x14ac:dyDescent="0.2">
      <c r="A590" s="68"/>
      <c r="B590" s="68"/>
      <c r="C590" s="68"/>
      <c r="D590" s="68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7"/>
      <c r="W590" s="67"/>
      <c r="X590" s="67"/>
      <c r="Y590" s="67"/>
      <c r="Z590" s="1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</row>
    <row r="591" spans="1:46" ht="30" customHeight="1" x14ac:dyDescent="0.2">
      <c r="A591" s="68"/>
      <c r="B591" s="68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7"/>
      <c r="W591" s="67"/>
      <c r="X591" s="67"/>
      <c r="Y591" s="67"/>
      <c r="Z591" s="1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</row>
    <row r="592" spans="1:46" ht="30" customHeight="1" x14ac:dyDescent="0.2">
      <c r="A592" s="68"/>
      <c r="B592" s="68"/>
      <c r="C592" s="68"/>
      <c r="D592" s="68"/>
      <c r="E592" s="68"/>
      <c r="F592" s="68"/>
      <c r="G592" s="68"/>
      <c r="H592" s="68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7"/>
      <c r="W592" s="67"/>
      <c r="X592" s="67"/>
      <c r="Y592" s="67"/>
      <c r="Z592" s="1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</row>
    <row r="593" spans="1:46" ht="30" customHeight="1" x14ac:dyDescent="0.2">
      <c r="A593" s="68"/>
      <c r="B593" s="68"/>
      <c r="C593" s="68"/>
      <c r="D593" s="68"/>
      <c r="E593" s="68"/>
      <c r="F593" s="68"/>
      <c r="G593" s="68"/>
      <c r="H593" s="68"/>
      <c r="I593" s="68"/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7"/>
      <c r="W593" s="67"/>
      <c r="X593" s="67"/>
      <c r="Y593" s="67"/>
      <c r="Z593" s="1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</row>
    <row r="594" spans="1:46" ht="30" customHeight="1" x14ac:dyDescent="0.2">
      <c r="A594" s="68"/>
      <c r="B594" s="68"/>
      <c r="C594" s="68"/>
      <c r="D594" s="68"/>
      <c r="E594" s="68"/>
      <c r="F594" s="68"/>
      <c r="G594" s="68"/>
      <c r="H594" s="68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7"/>
      <c r="W594" s="67"/>
      <c r="X594" s="67"/>
      <c r="Y594" s="67"/>
      <c r="Z594" s="1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</row>
    <row r="595" spans="1:46" ht="30" customHeight="1" x14ac:dyDescent="0.2">
      <c r="A595" s="68"/>
      <c r="B595" s="68"/>
      <c r="C595" s="68"/>
      <c r="D595" s="68"/>
      <c r="E595" s="68"/>
      <c r="F595" s="68"/>
      <c r="G595" s="68"/>
      <c r="H595" s="68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7"/>
      <c r="W595" s="67"/>
      <c r="X595" s="67"/>
      <c r="Y595" s="67"/>
      <c r="Z595" s="1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</row>
    <row r="596" spans="1:46" ht="30" customHeight="1" x14ac:dyDescent="0.2">
      <c r="A596" s="68"/>
      <c r="B596" s="68"/>
      <c r="C596" s="68"/>
      <c r="D596" s="68"/>
      <c r="E596" s="68"/>
      <c r="F596" s="68"/>
      <c r="G596" s="68"/>
      <c r="H596" s="68"/>
      <c r="I596" s="68"/>
      <c r="J596" s="68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7"/>
      <c r="W596" s="67"/>
      <c r="X596" s="67"/>
      <c r="Y596" s="67"/>
      <c r="Z596" s="1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</row>
    <row r="597" spans="1:46" ht="30" customHeight="1" x14ac:dyDescent="0.2">
      <c r="A597" s="68"/>
      <c r="B597" s="68"/>
      <c r="C597" s="68"/>
      <c r="D597" s="68"/>
      <c r="E597" s="68"/>
      <c r="F597" s="68"/>
      <c r="G597" s="68"/>
      <c r="H597" s="68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7"/>
      <c r="W597" s="67"/>
      <c r="X597" s="67"/>
      <c r="Y597" s="67"/>
      <c r="Z597" s="1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</row>
    <row r="598" spans="1:46" ht="30" customHeight="1" x14ac:dyDescent="0.2">
      <c r="A598" s="68"/>
      <c r="B598" s="68"/>
      <c r="C598" s="68"/>
      <c r="D598" s="68"/>
      <c r="E598" s="68"/>
      <c r="F598" s="68"/>
      <c r="G598" s="68"/>
      <c r="H598" s="68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7"/>
      <c r="W598" s="67"/>
      <c r="X598" s="67"/>
      <c r="Y598" s="67"/>
      <c r="Z598" s="1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</row>
    <row r="599" spans="1:46" ht="30" customHeight="1" x14ac:dyDescent="0.2">
      <c r="A599" s="68"/>
      <c r="B599" s="68"/>
      <c r="C599" s="68"/>
      <c r="D599" s="68"/>
      <c r="E599" s="68"/>
      <c r="F599" s="68"/>
      <c r="G599" s="68"/>
      <c r="H599" s="68"/>
      <c r="I599" s="68"/>
      <c r="J599" s="68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7"/>
      <c r="W599" s="67"/>
      <c r="X599" s="67"/>
      <c r="Y599" s="67"/>
      <c r="Z599" s="1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</row>
    <row r="600" spans="1:46" ht="30" customHeight="1" x14ac:dyDescent="0.2">
      <c r="A600" s="68"/>
      <c r="B600" s="68"/>
      <c r="C600" s="68"/>
      <c r="D600" s="68"/>
      <c r="E600" s="68"/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7"/>
      <c r="W600" s="67"/>
      <c r="X600" s="67"/>
      <c r="Y600" s="67"/>
      <c r="Z600" s="1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</row>
    <row r="601" spans="1:46" ht="30" customHeight="1" x14ac:dyDescent="0.2">
      <c r="A601" s="68"/>
      <c r="B601" s="68"/>
      <c r="C601" s="68"/>
      <c r="D601" s="68"/>
      <c r="E601" s="68"/>
      <c r="F601" s="68"/>
      <c r="G601" s="68"/>
      <c r="H601" s="68"/>
      <c r="I601" s="68"/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7"/>
      <c r="W601" s="67"/>
      <c r="X601" s="67"/>
      <c r="Y601" s="67"/>
      <c r="Z601" s="1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</row>
    <row r="602" spans="1:46" ht="30" customHeight="1" x14ac:dyDescent="0.2">
      <c r="A602" s="68"/>
      <c r="B602" s="68"/>
      <c r="C602" s="68"/>
      <c r="D602" s="68"/>
      <c r="E602" s="68"/>
      <c r="F602" s="68"/>
      <c r="G602" s="68"/>
      <c r="H602" s="68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7"/>
      <c r="W602" s="67"/>
      <c r="X602" s="67"/>
      <c r="Y602" s="67"/>
      <c r="Z602" s="1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</row>
    <row r="603" spans="1:46" ht="30" customHeight="1" x14ac:dyDescent="0.2">
      <c r="A603" s="68"/>
      <c r="B603" s="68"/>
      <c r="C603" s="68"/>
      <c r="D603" s="68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7"/>
      <c r="W603" s="67"/>
      <c r="X603" s="67"/>
      <c r="Y603" s="67"/>
      <c r="Z603" s="1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</row>
    <row r="604" spans="1:46" ht="30" customHeight="1" x14ac:dyDescent="0.2">
      <c r="A604" s="68"/>
      <c r="B604" s="68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7"/>
      <c r="W604" s="67"/>
      <c r="X604" s="67"/>
      <c r="Y604" s="67"/>
      <c r="Z604" s="1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</row>
    <row r="605" spans="1:46" ht="30" customHeight="1" x14ac:dyDescent="0.2">
      <c r="A605" s="68"/>
      <c r="B605" s="68"/>
      <c r="C605" s="68"/>
      <c r="D605" s="68"/>
      <c r="E605" s="68"/>
      <c r="F605" s="68"/>
      <c r="G605" s="68"/>
      <c r="H605" s="68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7"/>
      <c r="W605" s="67"/>
      <c r="X605" s="67"/>
      <c r="Y605" s="67"/>
      <c r="Z605" s="1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</row>
    <row r="606" spans="1:46" ht="30" customHeight="1" x14ac:dyDescent="0.2">
      <c r="A606" s="68"/>
      <c r="B606" s="68"/>
      <c r="C606" s="68"/>
      <c r="D606" s="68"/>
      <c r="E606" s="68"/>
      <c r="F606" s="68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7"/>
      <c r="W606" s="67"/>
      <c r="X606" s="67"/>
      <c r="Y606" s="67"/>
      <c r="Z606" s="1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</row>
    <row r="607" spans="1:46" ht="30" customHeight="1" x14ac:dyDescent="0.2">
      <c r="A607" s="68"/>
      <c r="B607" s="68"/>
      <c r="C607" s="68"/>
      <c r="D607" s="68"/>
      <c r="E607" s="68"/>
      <c r="F607" s="68"/>
      <c r="G607" s="68"/>
      <c r="H607" s="68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7"/>
      <c r="W607" s="67"/>
      <c r="X607" s="67"/>
      <c r="Y607" s="67"/>
      <c r="Z607" s="1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</row>
    <row r="608" spans="1:46" ht="30" customHeight="1" x14ac:dyDescent="0.2">
      <c r="A608" s="68"/>
      <c r="B608" s="68"/>
      <c r="C608" s="68"/>
      <c r="D608" s="68"/>
      <c r="E608" s="68"/>
      <c r="F608" s="68"/>
      <c r="G608" s="68"/>
      <c r="H608" s="68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7"/>
      <c r="W608" s="67"/>
      <c r="X608" s="67"/>
      <c r="Y608" s="67"/>
      <c r="Z608" s="1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</row>
    <row r="609" spans="1:46" ht="30" customHeight="1" x14ac:dyDescent="0.2">
      <c r="A609" s="68"/>
      <c r="B609" s="68"/>
      <c r="C609" s="68"/>
      <c r="D609" s="68"/>
      <c r="E609" s="68"/>
      <c r="F609" s="68"/>
      <c r="G609" s="68"/>
      <c r="H609" s="68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7"/>
      <c r="W609" s="67"/>
      <c r="X609" s="67"/>
      <c r="Y609" s="67"/>
      <c r="Z609" s="1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</row>
    <row r="610" spans="1:46" ht="30" customHeight="1" x14ac:dyDescent="0.2">
      <c r="A610" s="68"/>
      <c r="B610" s="68"/>
      <c r="C610" s="68"/>
      <c r="D610" s="68"/>
      <c r="E610" s="68"/>
      <c r="F610" s="68"/>
      <c r="G610" s="68"/>
      <c r="H610" s="68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7"/>
      <c r="W610" s="67"/>
      <c r="X610" s="67"/>
      <c r="Y610" s="67"/>
      <c r="Z610" s="1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</row>
    <row r="611" spans="1:46" ht="30" customHeight="1" x14ac:dyDescent="0.2">
      <c r="A611" s="68"/>
      <c r="B611" s="68"/>
      <c r="C611" s="68"/>
      <c r="D611" s="68"/>
      <c r="E611" s="68"/>
      <c r="F611" s="68"/>
      <c r="G611" s="68"/>
      <c r="H611" s="68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7"/>
      <c r="W611" s="67"/>
      <c r="X611" s="67"/>
      <c r="Y611" s="67"/>
      <c r="Z611" s="1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</row>
    <row r="612" spans="1:46" ht="30" customHeight="1" x14ac:dyDescent="0.2">
      <c r="A612" s="68"/>
      <c r="B612" s="68"/>
      <c r="C612" s="68"/>
      <c r="D612" s="68"/>
      <c r="E612" s="68"/>
      <c r="F612" s="68"/>
      <c r="G612" s="68"/>
      <c r="H612" s="68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7"/>
      <c r="W612" s="67"/>
      <c r="X612" s="67"/>
      <c r="Y612" s="67"/>
      <c r="Z612" s="1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</row>
    <row r="613" spans="1:46" ht="30" customHeight="1" x14ac:dyDescent="0.2">
      <c r="A613" s="68"/>
      <c r="B613" s="68"/>
      <c r="C613" s="68"/>
      <c r="D613" s="68"/>
      <c r="E613" s="68"/>
      <c r="F613" s="68"/>
      <c r="G613" s="68"/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7"/>
      <c r="W613" s="67"/>
      <c r="X613" s="67"/>
      <c r="Y613" s="67"/>
      <c r="Z613" s="1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</row>
    <row r="614" spans="1:46" ht="30" customHeight="1" x14ac:dyDescent="0.2">
      <c r="A614" s="68"/>
      <c r="B614" s="68"/>
      <c r="C614" s="68"/>
      <c r="D614" s="68"/>
      <c r="E614" s="68"/>
      <c r="F614" s="68"/>
      <c r="G614" s="68"/>
      <c r="H614" s="68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7"/>
      <c r="W614" s="67"/>
      <c r="X614" s="67"/>
      <c r="Y614" s="67"/>
      <c r="Z614" s="1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</row>
    <row r="615" spans="1:46" ht="30" customHeight="1" x14ac:dyDescent="0.2">
      <c r="A615" s="68"/>
      <c r="B615" s="68"/>
      <c r="C615" s="68"/>
      <c r="D615" s="68"/>
      <c r="E615" s="68"/>
      <c r="F615" s="68"/>
      <c r="G615" s="68"/>
      <c r="H615" s="68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7"/>
      <c r="W615" s="67"/>
      <c r="X615" s="67"/>
      <c r="Y615" s="67"/>
      <c r="Z615" s="1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</row>
    <row r="616" spans="1:46" ht="30" customHeight="1" x14ac:dyDescent="0.2">
      <c r="A616" s="68"/>
      <c r="B616" s="68"/>
      <c r="C616" s="68"/>
      <c r="D616" s="68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7"/>
      <c r="W616" s="67"/>
      <c r="X616" s="67"/>
      <c r="Y616" s="67"/>
      <c r="Z616" s="1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</row>
    <row r="617" spans="1:46" ht="30" customHeight="1" x14ac:dyDescent="0.2">
      <c r="A617" s="68"/>
      <c r="B617" s="68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7"/>
      <c r="W617" s="67"/>
      <c r="X617" s="67"/>
      <c r="Y617" s="67"/>
      <c r="Z617" s="1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</row>
    <row r="618" spans="1:46" ht="30" customHeight="1" x14ac:dyDescent="0.2">
      <c r="A618" s="68"/>
      <c r="B618" s="68"/>
      <c r="C618" s="68"/>
      <c r="D618" s="68"/>
      <c r="E618" s="68"/>
      <c r="F618" s="68"/>
      <c r="G618" s="68"/>
      <c r="H618" s="68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7"/>
      <c r="W618" s="67"/>
      <c r="X618" s="67"/>
      <c r="Y618" s="67"/>
      <c r="Z618" s="1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</row>
    <row r="619" spans="1:46" ht="30" customHeight="1" x14ac:dyDescent="0.2">
      <c r="A619" s="68"/>
      <c r="B619" s="68"/>
      <c r="C619" s="68"/>
      <c r="D619" s="68"/>
      <c r="E619" s="68"/>
      <c r="F619" s="68"/>
      <c r="G619" s="68"/>
      <c r="H619" s="68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7"/>
      <c r="W619" s="67"/>
      <c r="X619" s="67"/>
      <c r="Y619" s="67"/>
      <c r="Z619" s="1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</row>
    <row r="620" spans="1:46" ht="30" customHeight="1" x14ac:dyDescent="0.2">
      <c r="A620" s="68"/>
      <c r="B620" s="68"/>
      <c r="C620" s="68"/>
      <c r="D620" s="68"/>
      <c r="E620" s="68"/>
      <c r="F620" s="68"/>
      <c r="G620" s="68"/>
      <c r="H620" s="68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7"/>
      <c r="W620" s="67"/>
      <c r="X620" s="67"/>
      <c r="Y620" s="67"/>
      <c r="Z620" s="1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</row>
    <row r="621" spans="1:46" ht="30" customHeight="1" x14ac:dyDescent="0.2">
      <c r="A621" s="68"/>
      <c r="B621" s="68"/>
      <c r="C621" s="68"/>
      <c r="D621" s="68"/>
      <c r="E621" s="68"/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7"/>
      <c r="W621" s="67"/>
      <c r="X621" s="67"/>
      <c r="Y621" s="67"/>
      <c r="Z621" s="1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</row>
    <row r="622" spans="1:46" ht="30" customHeight="1" x14ac:dyDescent="0.2">
      <c r="A622" s="68"/>
      <c r="B622" s="68"/>
      <c r="C622" s="68"/>
      <c r="D622" s="68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7"/>
      <c r="W622" s="67"/>
      <c r="X622" s="67"/>
      <c r="Y622" s="67"/>
      <c r="Z622" s="1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</row>
    <row r="623" spans="1:46" ht="30" customHeight="1" x14ac:dyDescent="0.2">
      <c r="A623" s="68"/>
      <c r="B623" s="68"/>
      <c r="C623" s="68"/>
      <c r="D623" s="68"/>
      <c r="E623" s="68"/>
      <c r="F623" s="68"/>
      <c r="G623" s="68"/>
      <c r="H623" s="68"/>
      <c r="I623" s="68"/>
      <c r="J623" s="68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7"/>
      <c r="W623" s="67"/>
      <c r="X623" s="67"/>
      <c r="Y623" s="67"/>
      <c r="Z623" s="1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  <c r="AL623" s="68"/>
      <c r="AM623" s="68"/>
      <c r="AN623" s="68"/>
      <c r="AO623" s="68"/>
      <c r="AP623" s="68"/>
      <c r="AQ623" s="68"/>
      <c r="AR623" s="68"/>
      <c r="AS623" s="68"/>
      <c r="AT623" s="68"/>
    </row>
    <row r="624" spans="1:46" ht="30" customHeight="1" x14ac:dyDescent="0.2">
      <c r="A624" s="68"/>
      <c r="B624" s="68"/>
      <c r="C624" s="68"/>
      <c r="D624" s="68"/>
      <c r="E624" s="68"/>
      <c r="F624" s="68"/>
      <c r="G624" s="68"/>
      <c r="H624" s="68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7"/>
      <c r="W624" s="67"/>
      <c r="X624" s="67"/>
      <c r="Y624" s="67"/>
      <c r="Z624" s="1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68"/>
      <c r="AM624" s="68"/>
      <c r="AN624" s="68"/>
      <c r="AO624" s="68"/>
      <c r="AP624" s="68"/>
      <c r="AQ624" s="68"/>
      <c r="AR624" s="68"/>
      <c r="AS624" s="68"/>
      <c r="AT624" s="68"/>
    </row>
    <row r="625" spans="1:46" ht="30" customHeight="1" x14ac:dyDescent="0.2">
      <c r="A625" s="68"/>
      <c r="B625" s="68"/>
      <c r="C625" s="68"/>
      <c r="D625" s="68"/>
      <c r="E625" s="68"/>
      <c r="F625" s="68"/>
      <c r="G625" s="68"/>
      <c r="H625" s="68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7"/>
      <c r="W625" s="67"/>
      <c r="X625" s="67"/>
      <c r="Y625" s="67"/>
      <c r="Z625" s="1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</row>
    <row r="626" spans="1:46" ht="30" customHeight="1" x14ac:dyDescent="0.2">
      <c r="A626" s="68"/>
      <c r="B626" s="68"/>
      <c r="C626" s="68"/>
      <c r="D626" s="68"/>
      <c r="E626" s="68"/>
      <c r="F626" s="68"/>
      <c r="G626" s="68"/>
      <c r="H626" s="68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7"/>
      <c r="W626" s="67"/>
      <c r="X626" s="67"/>
      <c r="Y626" s="67"/>
      <c r="Z626" s="1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/>
      <c r="AT626" s="68"/>
    </row>
    <row r="627" spans="1:46" ht="30" customHeight="1" x14ac:dyDescent="0.2">
      <c r="A627" s="68"/>
      <c r="B627" s="68"/>
      <c r="C627" s="68"/>
      <c r="D627" s="68"/>
      <c r="E627" s="68"/>
      <c r="F627" s="68"/>
      <c r="G627" s="68"/>
      <c r="H627" s="68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7"/>
      <c r="W627" s="67"/>
      <c r="X627" s="67"/>
      <c r="Y627" s="67"/>
      <c r="Z627" s="1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  <c r="AO627" s="68"/>
      <c r="AP627" s="68"/>
      <c r="AQ627" s="68"/>
      <c r="AR627" s="68"/>
      <c r="AS627" s="68"/>
      <c r="AT627" s="68"/>
    </row>
    <row r="628" spans="1:46" ht="30" customHeight="1" x14ac:dyDescent="0.2">
      <c r="A628" s="68"/>
      <c r="B628" s="68"/>
      <c r="C628" s="68"/>
      <c r="D628" s="68"/>
      <c r="E628" s="68"/>
      <c r="F628" s="68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7"/>
      <c r="W628" s="67"/>
      <c r="X628" s="67"/>
      <c r="Y628" s="67"/>
      <c r="Z628" s="1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  <c r="AO628" s="68"/>
      <c r="AP628" s="68"/>
      <c r="AQ628" s="68"/>
      <c r="AR628" s="68"/>
      <c r="AS628" s="68"/>
      <c r="AT628" s="68"/>
    </row>
    <row r="629" spans="1:46" ht="30" customHeight="1" x14ac:dyDescent="0.2">
      <c r="A629" s="68"/>
      <c r="B629" s="68"/>
      <c r="C629" s="68"/>
      <c r="D629" s="68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7"/>
      <c r="W629" s="67"/>
      <c r="X629" s="67"/>
      <c r="Y629" s="67"/>
      <c r="Z629" s="1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68"/>
      <c r="AM629" s="68"/>
      <c r="AN629" s="68"/>
      <c r="AO629" s="68"/>
      <c r="AP629" s="68"/>
      <c r="AQ629" s="68"/>
      <c r="AR629" s="68"/>
      <c r="AS629" s="68"/>
      <c r="AT629" s="68"/>
    </row>
    <row r="630" spans="1:46" ht="30" customHeight="1" x14ac:dyDescent="0.2">
      <c r="A630" s="68"/>
      <c r="B630" s="68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7"/>
      <c r="W630" s="67"/>
      <c r="X630" s="67"/>
      <c r="Y630" s="67"/>
      <c r="Z630" s="1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68"/>
      <c r="AM630" s="68"/>
      <c r="AN630" s="68"/>
      <c r="AO630" s="68"/>
      <c r="AP630" s="68"/>
      <c r="AQ630" s="68"/>
      <c r="AR630" s="68"/>
      <c r="AS630" s="68"/>
      <c r="AT630" s="68"/>
    </row>
    <row r="631" spans="1:46" ht="30" customHeight="1" x14ac:dyDescent="0.2">
      <c r="A631" s="68"/>
      <c r="B631" s="68"/>
      <c r="C631" s="68"/>
      <c r="D631" s="68"/>
      <c r="E631" s="68"/>
      <c r="F631" s="68"/>
      <c r="G631" s="68"/>
      <c r="H631" s="68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7"/>
      <c r="W631" s="67"/>
      <c r="X631" s="67"/>
      <c r="Y631" s="67"/>
      <c r="Z631" s="1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  <c r="AO631" s="68"/>
      <c r="AP631" s="68"/>
      <c r="AQ631" s="68"/>
      <c r="AR631" s="68"/>
      <c r="AS631" s="68"/>
      <c r="AT631" s="68"/>
    </row>
    <row r="632" spans="1:46" ht="30" customHeight="1" x14ac:dyDescent="0.2">
      <c r="A632" s="68"/>
      <c r="B632" s="68"/>
      <c r="C632" s="68"/>
      <c r="D632" s="68"/>
      <c r="E632" s="68"/>
      <c r="F632" s="68"/>
      <c r="G632" s="68"/>
      <c r="H632" s="68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7"/>
      <c r="W632" s="67"/>
      <c r="X632" s="67"/>
      <c r="Y632" s="67"/>
      <c r="Z632" s="1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  <c r="AO632" s="68"/>
      <c r="AP632" s="68"/>
      <c r="AQ632" s="68"/>
      <c r="AR632" s="68"/>
      <c r="AS632" s="68"/>
      <c r="AT632" s="68"/>
    </row>
    <row r="633" spans="1:46" ht="30" customHeight="1" x14ac:dyDescent="0.2">
      <c r="A633" s="68"/>
      <c r="B633" s="68"/>
      <c r="C633" s="68"/>
      <c r="D633" s="68"/>
      <c r="E633" s="68"/>
      <c r="F633" s="68"/>
      <c r="G633" s="68"/>
      <c r="H633" s="68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7"/>
      <c r="W633" s="67"/>
      <c r="X633" s="67"/>
      <c r="Y633" s="67"/>
      <c r="Z633" s="1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  <c r="AO633" s="68"/>
      <c r="AP633" s="68"/>
      <c r="AQ633" s="68"/>
      <c r="AR633" s="68"/>
      <c r="AS633" s="68"/>
      <c r="AT633" s="68"/>
    </row>
    <row r="634" spans="1:46" ht="30" customHeight="1" x14ac:dyDescent="0.2">
      <c r="A634" s="68"/>
      <c r="B634" s="68"/>
      <c r="C634" s="68"/>
      <c r="D634" s="68"/>
      <c r="E634" s="68"/>
      <c r="F634" s="68"/>
      <c r="G634" s="68"/>
      <c r="H634" s="68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7"/>
      <c r="W634" s="67"/>
      <c r="X634" s="67"/>
      <c r="Y634" s="67"/>
      <c r="Z634" s="1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  <c r="AO634" s="68"/>
      <c r="AP634" s="68"/>
      <c r="AQ634" s="68"/>
      <c r="AR634" s="68"/>
      <c r="AS634" s="68"/>
      <c r="AT634" s="68"/>
    </row>
    <row r="635" spans="1:46" ht="30" customHeight="1" x14ac:dyDescent="0.2">
      <c r="A635" s="68"/>
      <c r="B635" s="68"/>
      <c r="C635" s="68"/>
      <c r="D635" s="68"/>
      <c r="E635" s="68"/>
      <c r="F635" s="68"/>
      <c r="G635" s="68"/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7"/>
      <c r="W635" s="67"/>
      <c r="X635" s="67"/>
      <c r="Y635" s="67"/>
      <c r="Z635" s="1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68"/>
      <c r="AM635" s="68"/>
      <c r="AN635" s="68"/>
      <c r="AO635" s="68"/>
      <c r="AP635" s="68"/>
      <c r="AQ635" s="68"/>
      <c r="AR635" s="68"/>
      <c r="AS635" s="68"/>
      <c r="AT635" s="68"/>
    </row>
    <row r="636" spans="1:46" ht="30" customHeight="1" x14ac:dyDescent="0.2">
      <c r="A636" s="68"/>
      <c r="B636" s="68"/>
      <c r="C636" s="68"/>
      <c r="D636" s="68"/>
      <c r="E636" s="68"/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7"/>
      <c r="W636" s="67"/>
      <c r="X636" s="67"/>
      <c r="Y636" s="67"/>
      <c r="Z636" s="1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  <c r="AO636" s="68"/>
      <c r="AP636" s="68"/>
      <c r="AQ636" s="68"/>
      <c r="AR636" s="68"/>
      <c r="AS636" s="68"/>
      <c r="AT636" s="68"/>
    </row>
    <row r="637" spans="1:46" ht="30" customHeight="1" x14ac:dyDescent="0.2">
      <c r="A637" s="68"/>
      <c r="B637" s="68"/>
      <c r="C637" s="68"/>
      <c r="D637" s="68"/>
      <c r="E637" s="68"/>
      <c r="F637" s="68"/>
      <c r="G637" s="68"/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7"/>
      <c r="W637" s="67"/>
      <c r="X637" s="67"/>
      <c r="Y637" s="67"/>
      <c r="Z637" s="1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  <c r="AO637" s="68"/>
      <c r="AP637" s="68"/>
      <c r="AQ637" s="68"/>
      <c r="AR637" s="68"/>
      <c r="AS637" s="68"/>
      <c r="AT637" s="68"/>
    </row>
    <row r="638" spans="1:46" ht="30" customHeight="1" x14ac:dyDescent="0.2">
      <c r="A638" s="68"/>
      <c r="B638" s="68"/>
      <c r="C638" s="68"/>
      <c r="D638" s="68"/>
      <c r="E638" s="68"/>
      <c r="F638" s="68"/>
      <c r="G638" s="68"/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7"/>
      <c r="W638" s="67"/>
      <c r="X638" s="67"/>
      <c r="Y638" s="67"/>
      <c r="Z638" s="1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68"/>
      <c r="AM638" s="68"/>
      <c r="AN638" s="68"/>
      <c r="AO638" s="68"/>
      <c r="AP638" s="68"/>
      <c r="AQ638" s="68"/>
      <c r="AR638" s="68"/>
      <c r="AS638" s="68"/>
      <c r="AT638" s="68"/>
    </row>
    <row r="639" spans="1:46" ht="30" customHeight="1" x14ac:dyDescent="0.2">
      <c r="A639" s="68"/>
      <c r="B639" s="68"/>
      <c r="C639" s="68"/>
      <c r="D639" s="68"/>
      <c r="E639" s="68"/>
      <c r="F639" s="68"/>
      <c r="G639" s="68"/>
      <c r="H639" s="68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7"/>
      <c r="W639" s="67"/>
      <c r="X639" s="67"/>
      <c r="Y639" s="67"/>
      <c r="Z639" s="1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  <c r="AO639" s="68"/>
      <c r="AP639" s="68"/>
      <c r="AQ639" s="68"/>
      <c r="AR639" s="68"/>
      <c r="AS639" s="68"/>
      <c r="AT639" s="68"/>
    </row>
    <row r="640" spans="1:46" ht="30" customHeight="1" x14ac:dyDescent="0.2">
      <c r="A640" s="68"/>
      <c r="B640" s="68"/>
      <c r="C640" s="68"/>
      <c r="D640" s="68"/>
      <c r="E640" s="68"/>
      <c r="F640" s="68"/>
      <c r="G640" s="68"/>
      <c r="H640" s="68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7"/>
      <c r="W640" s="67"/>
      <c r="X640" s="67"/>
      <c r="Y640" s="67"/>
      <c r="Z640" s="1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68"/>
      <c r="AM640" s="68"/>
      <c r="AN640" s="68"/>
      <c r="AO640" s="68"/>
      <c r="AP640" s="68"/>
      <c r="AQ640" s="68"/>
      <c r="AR640" s="68"/>
      <c r="AS640" s="68"/>
      <c r="AT640" s="68"/>
    </row>
    <row r="641" spans="1:46" ht="30" customHeight="1" x14ac:dyDescent="0.2">
      <c r="A641" s="68"/>
      <c r="B641" s="68"/>
      <c r="C641" s="68"/>
      <c r="D641" s="68"/>
      <c r="E641" s="68"/>
      <c r="F641" s="68"/>
      <c r="G641" s="68"/>
      <c r="H641" s="68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7"/>
      <c r="W641" s="67"/>
      <c r="X641" s="67"/>
      <c r="Y641" s="67"/>
      <c r="Z641" s="1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  <c r="AO641" s="68"/>
      <c r="AP641" s="68"/>
      <c r="AQ641" s="68"/>
      <c r="AR641" s="68"/>
      <c r="AS641" s="68"/>
      <c r="AT641" s="68"/>
    </row>
    <row r="642" spans="1:46" ht="30" customHeight="1" x14ac:dyDescent="0.2">
      <c r="A642" s="68"/>
      <c r="B642" s="68"/>
      <c r="C642" s="68"/>
      <c r="D642" s="68"/>
      <c r="E642" s="68"/>
      <c r="F642" s="68"/>
      <c r="G642" s="68"/>
      <c r="H642" s="68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7"/>
      <c r="W642" s="67"/>
      <c r="X642" s="67"/>
      <c r="Y642" s="67"/>
      <c r="Z642" s="1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  <c r="AO642" s="68"/>
      <c r="AP642" s="68"/>
      <c r="AQ642" s="68"/>
      <c r="AR642" s="68"/>
      <c r="AS642" s="68"/>
      <c r="AT642" s="68"/>
    </row>
    <row r="643" spans="1:46" ht="30" customHeight="1" x14ac:dyDescent="0.2">
      <c r="A643" s="68"/>
      <c r="B643" s="68"/>
      <c r="C643" s="68"/>
      <c r="D643" s="68"/>
      <c r="E643" s="68"/>
      <c r="F643" s="68"/>
      <c r="G643" s="68"/>
      <c r="H643" s="68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7"/>
      <c r="W643" s="67"/>
      <c r="X643" s="67"/>
      <c r="Y643" s="67"/>
      <c r="Z643" s="1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  <c r="AO643" s="68"/>
      <c r="AP643" s="68"/>
      <c r="AQ643" s="68"/>
      <c r="AR643" s="68"/>
      <c r="AS643" s="68"/>
      <c r="AT643" s="68"/>
    </row>
    <row r="644" spans="1:46" ht="30" customHeight="1" x14ac:dyDescent="0.2">
      <c r="A644" s="68"/>
      <c r="B644" s="68"/>
      <c r="C644" s="68"/>
      <c r="D644" s="68"/>
      <c r="E644" s="68"/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7"/>
      <c r="W644" s="67"/>
      <c r="X644" s="67"/>
      <c r="Y644" s="67"/>
      <c r="Z644" s="1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</row>
    <row r="645" spans="1:46" ht="30" customHeight="1" x14ac:dyDescent="0.2">
      <c r="A645" s="68"/>
      <c r="B645" s="68"/>
      <c r="C645" s="68"/>
      <c r="D645" s="68"/>
      <c r="E645" s="68"/>
      <c r="F645" s="68"/>
      <c r="G645" s="68"/>
      <c r="H645" s="68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7"/>
      <c r="W645" s="67"/>
      <c r="X645" s="67"/>
      <c r="Y645" s="67"/>
      <c r="Z645" s="1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  <c r="AO645" s="68"/>
      <c r="AP645" s="68"/>
      <c r="AQ645" s="68"/>
      <c r="AR645" s="68"/>
      <c r="AS645" s="68"/>
      <c r="AT645" s="68"/>
    </row>
    <row r="646" spans="1:46" ht="30" customHeight="1" x14ac:dyDescent="0.2">
      <c r="A646" s="68"/>
      <c r="B646" s="68"/>
      <c r="C646" s="68"/>
      <c r="D646" s="68"/>
      <c r="E646" s="68"/>
      <c r="F646" s="68"/>
      <c r="G646" s="68"/>
      <c r="H646" s="68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7"/>
      <c r="W646" s="67"/>
      <c r="X646" s="67"/>
      <c r="Y646" s="67"/>
      <c r="Z646" s="1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68"/>
      <c r="AM646" s="68"/>
      <c r="AN646" s="68"/>
      <c r="AO646" s="68"/>
      <c r="AP646" s="68"/>
      <c r="AQ646" s="68"/>
      <c r="AR646" s="68"/>
      <c r="AS646" s="68"/>
      <c r="AT646" s="68"/>
    </row>
    <row r="647" spans="1:46" ht="30" customHeight="1" x14ac:dyDescent="0.2">
      <c r="A647" s="68"/>
      <c r="B647" s="68"/>
      <c r="C647" s="68"/>
      <c r="D647" s="68"/>
      <c r="E647" s="68"/>
      <c r="F647" s="68"/>
      <c r="G647" s="68"/>
      <c r="H647" s="68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7"/>
      <c r="W647" s="67"/>
      <c r="X647" s="67"/>
      <c r="Y647" s="67"/>
      <c r="Z647" s="1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68"/>
      <c r="AM647" s="68"/>
      <c r="AN647" s="68"/>
      <c r="AO647" s="68"/>
      <c r="AP647" s="68"/>
      <c r="AQ647" s="68"/>
      <c r="AR647" s="68"/>
      <c r="AS647" s="68"/>
      <c r="AT647" s="68"/>
    </row>
    <row r="648" spans="1:46" ht="30" customHeight="1" x14ac:dyDescent="0.2">
      <c r="A648" s="68"/>
      <c r="B648" s="68"/>
      <c r="C648" s="68"/>
      <c r="D648" s="68"/>
      <c r="E648" s="68"/>
      <c r="F648" s="68"/>
      <c r="G648" s="68"/>
      <c r="H648" s="68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7"/>
      <c r="W648" s="67"/>
      <c r="X648" s="67"/>
      <c r="Y648" s="67"/>
      <c r="Z648" s="1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68"/>
      <c r="AM648" s="68"/>
      <c r="AN648" s="68"/>
      <c r="AO648" s="68"/>
      <c r="AP648" s="68"/>
      <c r="AQ648" s="68"/>
      <c r="AR648" s="68"/>
      <c r="AS648" s="68"/>
      <c r="AT648" s="68"/>
    </row>
    <row r="649" spans="1:46" ht="30" customHeight="1" x14ac:dyDescent="0.2">
      <c r="A649" s="68"/>
      <c r="B649" s="68"/>
      <c r="C649" s="68"/>
      <c r="D649" s="68"/>
      <c r="E649" s="68"/>
      <c r="F649" s="68"/>
      <c r="G649" s="68"/>
      <c r="H649" s="68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7"/>
      <c r="W649" s="67"/>
      <c r="X649" s="67"/>
      <c r="Y649" s="67"/>
      <c r="Z649" s="1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68"/>
      <c r="AM649" s="68"/>
      <c r="AN649" s="68"/>
      <c r="AO649" s="68"/>
      <c r="AP649" s="68"/>
      <c r="AQ649" s="68"/>
      <c r="AR649" s="68"/>
      <c r="AS649" s="68"/>
      <c r="AT649" s="68"/>
    </row>
    <row r="650" spans="1:46" ht="30" customHeight="1" x14ac:dyDescent="0.2">
      <c r="A650" s="68"/>
      <c r="B650" s="68"/>
      <c r="C650" s="68"/>
      <c r="D650" s="68"/>
      <c r="E650" s="68"/>
      <c r="F650" s="68"/>
      <c r="G650" s="68"/>
      <c r="H650" s="68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7"/>
      <c r="W650" s="67"/>
      <c r="X650" s="67"/>
      <c r="Y650" s="67"/>
      <c r="Z650" s="1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  <c r="AO650" s="68"/>
      <c r="AP650" s="68"/>
      <c r="AQ650" s="68"/>
      <c r="AR650" s="68"/>
      <c r="AS650" s="68"/>
      <c r="AT650" s="68"/>
    </row>
    <row r="651" spans="1:46" ht="30" customHeight="1" x14ac:dyDescent="0.2">
      <c r="A651" s="68"/>
      <c r="B651" s="68"/>
      <c r="C651" s="68"/>
      <c r="D651" s="68"/>
      <c r="E651" s="68"/>
      <c r="F651" s="68"/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7"/>
      <c r="W651" s="67"/>
      <c r="X651" s="67"/>
      <c r="Y651" s="67"/>
      <c r="Z651" s="1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</row>
    <row r="652" spans="1:46" ht="30" customHeight="1" x14ac:dyDescent="0.2">
      <c r="A652" s="68"/>
      <c r="B652" s="68"/>
      <c r="C652" s="68"/>
      <c r="D652" s="68"/>
      <c r="E652" s="68"/>
      <c r="F652" s="68"/>
      <c r="G652" s="68"/>
      <c r="H652" s="68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7"/>
      <c r="W652" s="67"/>
      <c r="X652" s="67"/>
      <c r="Y652" s="67"/>
      <c r="Z652" s="1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  <c r="AO652" s="68"/>
      <c r="AP652" s="68"/>
      <c r="AQ652" s="68"/>
      <c r="AR652" s="68"/>
      <c r="AS652" s="68"/>
      <c r="AT652" s="68"/>
    </row>
    <row r="653" spans="1:46" ht="30" customHeight="1" x14ac:dyDescent="0.2">
      <c r="A653" s="68"/>
      <c r="B653" s="68"/>
      <c r="C653" s="68"/>
      <c r="D653" s="68"/>
      <c r="E653" s="68"/>
      <c r="F653" s="68"/>
      <c r="G653" s="68"/>
      <c r="H653" s="68"/>
      <c r="I653" s="68"/>
      <c r="J653" s="68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7"/>
      <c r="W653" s="67"/>
      <c r="X653" s="67"/>
      <c r="Y653" s="67"/>
      <c r="Z653" s="1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  <c r="AL653" s="68"/>
      <c r="AM653" s="68"/>
      <c r="AN653" s="68"/>
      <c r="AO653" s="68"/>
      <c r="AP653" s="68"/>
      <c r="AQ653" s="68"/>
      <c r="AR653" s="68"/>
      <c r="AS653" s="68"/>
      <c r="AT653" s="68"/>
    </row>
    <row r="654" spans="1:46" ht="30" customHeight="1" x14ac:dyDescent="0.2">
      <c r="A654" s="68"/>
      <c r="B654" s="68"/>
      <c r="C654" s="68"/>
      <c r="D654" s="68"/>
      <c r="E654" s="68"/>
      <c r="F654" s="68"/>
      <c r="G654" s="68"/>
      <c r="H654" s="68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7"/>
      <c r="W654" s="67"/>
      <c r="X654" s="67"/>
      <c r="Y654" s="67"/>
      <c r="Z654" s="1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  <c r="AO654" s="68"/>
      <c r="AP654" s="68"/>
      <c r="AQ654" s="68"/>
      <c r="AR654" s="68"/>
      <c r="AS654" s="68"/>
      <c r="AT654" s="68"/>
    </row>
    <row r="655" spans="1:46" ht="30" customHeight="1" x14ac:dyDescent="0.2">
      <c r="A655" s="68"/>
      <c r="B655" s="68"/>
      <c r="C655" s="68"/>
      <c r="D655" s="68"/>
      <c r="E655" s="68"/>
      <c r="F655" s="68"/>
      <c r="G655" s="68"/>
      <c r="H655" s="68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7"/>
      <c r="W655" s="67"/>
      <c r="X655" s="67"/>
      <c r="Y655" s="67"/>
      <c r="Z655" s="1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  <c r="AO655" s="68"/>
      <c r="AP655" s="68"/>
      <c r="AQ655" s="68"/>
      <c r="AR655" s="68"/>
      <c r="AS655" s="68"/>
      <c r="AT655" s="68"/>
    </row>
    <row r="656" spans="1:46" ht="30" customHeight="1" x14ac:dyDescent="0.2">
      <c r="A656" s="68"/>
      <c r="B656" s="68"/>
      <c r="C656" s="68"/>
      <c r="D656" s="68"/>
      <c r="E656" s="68"/>
      <c r="F656" s="68"/>
      <c r="G656" s="68"/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7"/>
      <c r="W656" s="67"/>
      <c r="X656" s="67"/>
      <c r="Y656" s="67"/>
      <c r="Z656" s="1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68"/>
      <c r="AM656" s="68"/>
      <c r="AN656" s="68"/>
      <c r="AO656" s="68"/>
      <c r="AP656" s="68"/>
      <c r="AQ656" s="68"/>
      <c r="AR656" s="68"/>
      <c r="AS656" s="68"/>
      <c r="AT656" s="68"/>
    </row>
    <row r="657" spans="1:46" ht="30" customHeight="1" x14ac:dyDescent="0.2">
      <c r="A657" s="68"/>
      <c r="B657" s="68"/>
      <c r="C657" s="68"/>
      <c r="D657" s="68"/>
      <c r="E657" s="68"/>
      <c r="F657" s="68"/>
      <c r="G657" s="68"/>
      <c r="H657" s="68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7"/>
      <c r="W657" s="67"/>
      <c r="X657" s="67"/>
      <c r="Y657" s="67"/>
      <c r="Z657" s="1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68"/>
      <c r="AM657" s="68"/>
      <c r="AN657" s="68"/>
      <c r="AO657" s="68"/>
      <c r="AP657" s="68"/>
      <c r="AQ657" s="68"/>
      <c r="AR657" s="68"/>
      <c r="AS657" s="68"/>
      <c r="AT657" s="68"/>
    </row>
    <row r="658" spans="1:46" ht="30" customHeight="1" x14ac:dyDescent="0.2">
      <c r="A658" s="68"/>
      <c r="B658" s="68"/>
      <c r="C658" s="68"/>
      <c r="D658" s="68"/>
      <c r="E658" s="68"/>
      <c r="F658" s="68"/>
      <c r="G658" s="68"/>
      <c r="H658" s="68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7"/>
      <c r="W658" s="67"/>
      <c r="X658" s="67"/>
      <c r="Y658" s="67"/>
      <c r="Z658" s="1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  <c r="AO658" s="68"/>
      <c r="AP658" s="68"/>
      <c r="AQ658" s="68"/>
      <c r="AR658" s="68"/>
      <c r="AS658" s="68"/>
      <c r="AT658" s="68"/>
    </row>
    <row r="659" spans="1:46" ht="30" customHeight="1" x14ac:dyDescent="0.2">
      <c r="A659" s="68"/>
      <c r="B659" s="68"/>
      <c r="C659" s="68"/>
      <c r="D659" s="68"/>
      <c r="E659" s="68"/>
      <c r="F659" s="68"/>
      <c r="G659" s="68"/>
      <c r="H659" s="68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7"/>
      <c r="W659" s="67"/>
      <c r="X659" s="67"/>
      <c r="Y659" s="67"/>
      <c r="Z659" s="1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  <c r="AO659" s="68"/>
      <c r="AP659" s="68"/>
      <c r="AQ659" s="68"/>
      <c r="AR659" s="68"/>
      <c r="AS659" s="68"/>
      <c r="AT659" s="68"/>
    </row>
    <row r="660" spans="1:46" ht="30" customHeight="1" x14ac:dyDescent="0.2">
      <c r="A660" s="68"/>
      <c r="B660" s="68"/>
      <c r="C660" s="68"/>
      <c r="D660" s="68"/>
      <c r="E660" s="68"/>
      <c r="F660" s="68"/>
      <c r="G660" s="68"/>
      <c r="H660" s="68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7"/>
      <c r="W660" s="67"/>
      <c r="X660" s="67"/>
      <c r="Y660" s="67"/>
      <c r="Z660" s="1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68"/>
      <c r="AM660" s="68"/>
      <c r="AN660" s="68"/>
      <c r="AO660" s="68"/>
      <c r="AP660" s="68"/>
      <c r="AQ660" s="68"/>
      <c r="AR660" s="68"/>
      <c r="AS660" s="68"/>
      <c r="AT660" s="68"/>
    </row>
    <row r="661" spans="1:46" ht="30" customHeight="1" x14ac:dyDescent="0.2">
      <c r="A661" s="68"/>
      <c r="B661" s="68"/>
      <c r="C661" s="68"/>
      <c r="D661" s="68"/>
      <c r="E661" s="68"/>
      <c r="F661" s="68"/>
      <c r="G661" s="68"/>
      <c r="H661" s="68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7"/>
      <c r="W661" s="67"/>
      <c r="X661" s="67"/>
      <c r="Y661" s="67"/>
      <c r="Z661" s="1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  <c r="AO661" s="68"/>
      <c r="AP661" s="68"/>
      <c r="AQ661" s="68"/>
      <c r="AR661" s="68"/>
      <c r="AS661" s="68"/>
      <c r="AT661" s="68"/>
    </row>
    <row r="662" spans="1:46" ht="30" customHeight="1" x14ac:dyDescent="0.2">
      <c r="A662" s="68"/>
      <c r="B662" s="68"/>
      <c r="C662" s="68"/>
      <c r="D662" s="68"/>
      <c r="E662" s="68"/>
      <c r="F662" s="68"/>
      <c r="G662" s="68"/>
      <c r="H662" s="68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7"/>
      <c r="W662" s="67"/>
      <c r="X662" s="67"/>
      <c r="Y662" s="67"/>
      <c r="Z662" s="1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  <c r="AO662" s="68"/>
      <c r="AP662" s="68"/>
      <c r="AQ662" s="68"/>
      <c r="AR662" s="68"/>
      <c r="AS662" s="68"/>
      <c r="AT662" s="68"/>
    </row>
    <row r="663" spans="1:46" ht="30" customHeight="1" x14ac:dyDescent="0.2">
      <c r="A663" s="68"/>
      <c r="B663" s="68"/>
      <c r="C663" s="68"/>
      <c r="D663" s="68"/>
      <c r="E663" s="68"/>
      <c r="F663" s="68"/>
      <c r="G663" s="68"/>
      <c r="H663" s="68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7"/>
      <c r="W663" s="67"/>
      <c r="X663" s="67"/>
      <c r="Y663" s="67"/>
      <c r="Z663" s="1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  <c r="AL663" s="68"/>
      <c r="AM663" s="68"/>
      <c r="AN663" s="68"/>
      <c r="AO663" s="68"/>
      <c r="AP663" s="68"/>
      <c r="AQ663" s="68"/>
      <c r="AR663" s="68"/>
      <c r="AS663" s="68"/>
      <c r="AT663" s="68"/>
    </row>
    <row r="664" spans="1:46" ht="30" customHeight="1" x14ac:dyDescent="0.2">
      <c r="A664" s="68"/>
      <c r="B664" s="68"/>
      <c r="C664" s="68"/>
      <c r="D664" s="68"/>
      <c r="E664" s="68"/>
      <c r="F664" s="68"/>
      <c r="G664" s="68"/>
      <c r="H664" s="68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7"/>
      <c r="W664" s="67"/>
      <c r="X664" s="67"/>
      <c r="Y664" s="67"/>
      <c r="Z664" s="1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68"/>
      <c r="AM664" s="68"/>
      <c r="AN664" s="68"/>
      <c r="AO664" s="68"/>
      <c r="AP664" s="68"/>
      <c r="AQ664" s="68"/>
      <c r="AR664" s="68"/>
      <c r="AS664" s="68"/>
      <c r="AT664" s="68"/>
    </row>
    <row r="665" spans="1:46" ht="30" customHeight="1" x14ac:dyDescent="0.2">
      <c r="A665" s="68"/>
      <c r="B665" s="68"/>
      <c r="C665" s="68"/>
      <c r="D665" s="68"/>
      <c r="E665" s="68"/>
      <c r="F665" s="68"/>
      <c r="G665" s="68"/>
      <c r="H665" s="68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7"/>
      <c r="W665" s="67"/>
      <c r="X665" s="67"/>
      <c r="Y665" s="67"/>
      <c r="Z665" s="1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  <c r="AL665" s="68"/>
      <c r="AM665" s="68"/>
      <c r="AN665" s="68"/>
      <c r="AO665" s="68"/>
      <c r="AP665" s="68"/>
      <c r="AQ665" s="68"/>
      <c r="AR665" s="68"/>
      <c r="AS665" s="68"/>
      <c r="AT665" s="68"/>
    </row>
    <row r="666" spans="1:46" ht="30" customHeight="1" x14ac:dyDescent="0.2">
      <c r="A666" s="68"/>
      <c r="B666" s="68"/>
      <c r="C666" s="68"/>
      <c r="D666" s="68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7"/>
      <c r="W666" s="67"/>
      <c r="X666" s="67"/>
      <c r="Y666" s="67"/>
      <c r="Z666" s="1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</row>
    <row r="667" spans="1:46" ht="30" customHeight="1" x14ac:dyDescent="0.2">
      <c r="A667" s="68"/>
      <c r="B667" s="68"/>
      <c r="C667" s="68"/>
      <c r="D667" s="68"/>
      <c r="E667" s="68"/>
      <c r="F667" s="68"/>
      <c r="G667" s="68"/>
      <c r="H667" s="68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7"/>
      <c r="W667" s="67"/>
      <c r="X667" s="67"/>
      <c r="Y667" s="67"/>
      <c r="Z667" s="1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  <c r="AL667" s="68"/>
      <c r="AM667" s="68"/>
      <c r="AN667" s="68"/>
      <c r="AO667" s="68"/>
      <c r="AP667" s="68"/>
      <c r="AQ667" s="68"/>
      <c r="AR667" s="68"/>
      <c r="AS667" s="68"/>
      <c r="AT667" s="68"/>
    </row>
    <row r="668" spans="1:46" ht="30" customHeight="1" x14ac:dyDescent="0.2">
      <c r="A668" s="68"/>
      <c r="B668" s="68"/>
      <c r="C668" s="68"/>
      <c r="D668" s="68"/>
      <c r="E668" s="68"/>
      <c r="F668" s="68"/>
      <c r="G668" s="68"/>
      <c r="H668" s="68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7"/>
      <c r="W668" s="67"/>
      <c r="X668" s="67"/>
      <c r="Y668" s="67"/>
      <c r="Z668" s="1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  <c r="AO668" s="68"/>
      <c r="AP668" s="68"/>
      <c r="AQ668" s="68"/>
      <c r="AR668" s="68"/>
      <c r="AS668" s="68"/>
      <c r="AT668" s="68"/>
    </row>
    <row r="669" spans="1:46" ht="30" customHeight="1" x14ac:dyDescent="0.2">
      <c r="A669" s="68"/>
      <c r="B669" s="68"/>
      <c r="C669" s="68"/>
      <c r="D669" s="68"/>
      <c r="E669" s="68"/>
      <c r="F669" s="68"/>
      <c r="G669" s="68"/>
      <c r="H669" s="68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7"/>
      <c r="W669" s="67"/>
      <c r="X669" s="67"/>
      <c r="Y669" s="67"/>
      <c r="Z669" s="1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  <c r="AL669" s="68"/>
      <c r="AM669" s="68"/>
      <c r="AN669" s="68"/>
      <c r="AO669" s="68"/>
      <c r="AP669" s="68"/>
      <c r="AQ669" s="68"/>
      <c r="AR669" s="68"/>
      <c r="AS669" s="68"/>
      <c r="AT669" s="68"/>
    </row>
    <row r="670" spans="1:46" ht="30" customHeight="1" x14ac:dyDescent="0.2">
      <c r="A670" s="68"/>
      <c r="B670" s="68"/>
      <c r="C670" s="68"/>
      <c r="D670" s="68"/>
      <c r="E670" s="68"/>
      <c r="F670" s="68"/>
      <c r="G670" s="68"/>
      <c r="H670" s="68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7"/>
      <c r="W670" s="67"/>
      <c r="X670" s="67"/>
      <c r="Y670" s="67"/>
      <c r="Z670" s="1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  <c r="AL670" s="68"/>
      <c r="AM670" s="68"/>
      <c r="AN670" s="68"/>
      <c r="AO670" s="68"/>
      <c r="AP670" s="68"/>
      <c r="AQ670" s="68"/>
      <c r="AR670" s="68"/>
      <c r="AS670" s="68"/>
      <c r="AT670" s="68"/>
    </row>
    <row r="671" spans="1:46" ht="30" customHeight="1" x14ac:dyDescent="0.2">
      <c r="A671" s="68"/>
      <c r="B671" s="68"/>
      <c r="C671" s="68"/>
      <c r="D671" s="68"/>
      <c r="E671" s="68"/>
      <c r="F671" s="68"/>
      <c r="G671" s="68"/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7"/>
      <c r="W671" s="67"/>
      <c r="X671" s="67"/>
      <c r="Y671" s="67"/>
      <c r="Z671" s="1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  <c r="AL671" s="68"/>
      <c r="AM671" s="68"/>
      <c r="AN671" s="68"/>
      <c r="AO671" s="68"/>
      <c r="AP671" s="68"/>
      <c r="AQ671" s="68"/>
      <c r="AR671" s="68"/>
      <c r="AS671" s="68"/>
      <c r="AT671" s="68"/>
    </row>
    <row r="672" spans="1:46" ht="30" customHeight="1" x14ac:dyDescent="0.2">
      <c r="A672" s="68"/>
      <c r="B672" s="68"/>
      <c r="C672" s="68"/>
      <c r="D672" s="68"/>
      <c r="E672" s="68"/>
      <c r="F672" s="68"/>
      <c r="G672" s="68"/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7"/>
      <c r="W672" s="67"/>
      <c r="X672" s="67"/>
      <c r="Y672" s="67"/>
      <c r="Z672" s="1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68"/>
      <c r="AM672" s="68"/>
      <c r="AN672" s="68"/>
      <c r="AO672" s="68"/>
      <c r="AP672" s="68"/>
      <c r="AQ672" s="68"/>
      <c r="AR672" s="68"/>
      <c r="AS672" s="68"/>
      <c r="AT672" s="68"/>
    </row>
    <row r="673" spans="1:46" ht="30" customHeight="1" x14ac:dyDescent="0.2">
      <c r="A673" s="68"/>
      <c r="B673" s="68"/>
      <c r="C673" s="68"/>
      <c r="D673" s="68"/>
      <c r="E673" s="68"/>
      <c r="F673" s="68"/>
      <c r="G673" s="68"/>
      <c r="H673" s="68"/>
      <c r="I673" s="68"/>
      <c r="J673" s="68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7"/>
      <c r="W673" s="67"/>
      <c r="X673" s="67"/>
      <c r="Y673" s="67"/>
      <c r="Z673" s="1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  <c r="AL673" s="68"/>
      <c r="AM673" s="68"/>
      <c r="AN673" s="68"/>
      <c r="AO673" s="68"/>
      <c r="AP673" s="68"/>
      <c r="AQ673" s="68"/>
      <c r="AR673" s="68"/>
      <c r="AS673" s="68"/>
      <c r="AT673" s="68"/>
    </row>
    <row r="674" spans="1:46" ht="30" customHeight="1" x14ac:dyDescent="0.2">
      <c r="A674" s="68"/>
      <c r="B674" s="68"/>
      <c r="C674" s="68"/>
      <c r="D674" s="68"/>
      <c r="E674" s="68"/>
      <c r="F674" s="68"/>
      <c r="G674" s="68"/>
      <c r="H674" s="68"/>
      <c r="I674" s="68"/>
      <c r="J674" s="68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7"/>
      <c r="W674" s="67"/>
      <c r="X674" s="67"/>
      <c r="Y674" s="67"/>
      <c r="Z674" s="1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68"/>
      <c r="AM674" s="68"/>
      <c r="AN674" s="68"/>
      <c r="AO674" s="68"/>
      <c r="AP674" s="68"/>
      <c r="AQ674" s="68"/>
      <c r="AR674" s="68"/>
      <c r="AS674" s="68"/>
      <c r="AT674" s="68"/>
    </row>
    <row r="675" spans="1:46" ht="30" customHeight="1" x14ac:dyDescent="0.2">
      <c r="A675" s="68"/>
      <c r="B675" s="68"/>
      <c r="C675" s="68"/>
      <c r="D675" s="68"/>
      <c r="E675" s="68"/>
      <c r="F675" s="68"/>
      <c r="G675" s="68"/>
      <c r="H675" s="68"/>
      <c r="I675" s="68"/>
      <c r="J675" s="68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7"/>
      <c r="W675" s="67"/>
      <c r="X675" s="67"/>
      <c r="Y675" s="67"/>
      <c r="Z675" s="1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  <c r="AL675" s="68"/>
      <c r="AM675" s="68"/>
      <c r="AN675" s="68"/>
      <c r="AO675" s="68"/>
      <c r="AP675" s="68"/>
      <c r="AQ675" s="68"/>
      <c r="AR675" s="68"/>
      <c r="AS675" s="68"/>
      <c r="AT675" s="68"/>
    </row>
    <row r="676" spans="1:46" ht="30" customHeight="1" x14ac:dyDescent="0.2">
      <c r="A676" s="68"/>
      <c r="B676" s="68"/>
      <c r="C676" s="68"/>
      <c r="D676" s="68"/>
      <c r="E676" s="68"/>
      <c r="F676" s="68"/>
      <c r="G676" s="68"/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7"/>
      <c r="W676" s="67"/>
      <c r="X676" s="67"/>
      <c r="Y676" s="67"/>
      <c r="Z676" s="1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  <c r="AO676" s="68"/>
      <c r="AP676" s="68"/>
      <c r="AQ676" s="68"/>
      <c r="AR676" s="68"/>
      <c r="AS676" s="68"/>
      <c r="AT676" s="68"/>
    </row>
    <row r="677" spans="1:46" ht="30" customHeight="1" x14ac:dyDescent="0.2">
      <c r="A677" s="68"/>
      <c r="B677" s="68"/>
      <c r="C677" s="68"/>
      <c r="D677" s="68"/>
      <c r="E677" s="68"/>
      <c r="F677" s="68"/>
      <c r="G677" s="68"/>
      <c r="H677" s="68"/>
      <c r="I677" s="68"/>
      <c r="J677" s="68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7"/>
      <c r="W677" s="67"/>
      <c r="X677" s="67"/>
      <c r="Y677" s="67"/>
      <c r="Z677" s="1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  <c r="AL677" s="68"/>
      <c r="AM677" s="68"/>
      <c r="AN677" s="68"/>
      <c r="AO677" s="68"/>
      <c r="AP677" s="68"/>
      <c r="AQ677" s="68"/>
      <c r="AR677" s="68"/>
      <c r="AS677" s="68"/>
      <c r="AT677" s="68"/>
    </row>
    <row r="678" spans="1:46" ht="30" customHeight="1" x14ac:dyDescent="0.2">
      <c r="A678" s="68"/>
      <c r="B678" s="68"/>
      <c r="C678" s="68"/>
      <c r="D678" s="68"/>
      <c r="E678" s="68"/>
      <c r="F678" s="68"/>
      <c r="G678" s="68"/>
      <c r="H678" s="68"/>
      <c r="I678" s="68"/>
      <c r="J678" s="68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7"/>
      <c r="W678" s="67"/>
      <c r="X678" s="67"/>
      <c r="Y678" s="67"/>
      <c r="Z678" s="1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68"/>
      <c r="AM678" s="68"/>
      <c r="AN678" s="68"/>
      <c r="AO678" s="68"/>
      <c r="AP678" s="68"/>
      <c r="AQ678" s="68"/>
      <c r="AR678" s="68"/>
      <c r="AS678" s="68"/>
      <c r="AT678" s="68"/>
    </row>
    <row r="679" spans="1:46" ht="30" customHeight="1" x14ac:dyDescent="0.2">
      <c r="A679" s="68"/>
      <c r="B679" s="68"/>
      <c r="C679" s="68"/>
      <c r="D679" s="68"/>
      <c r="E679" s="68"/>
      <c r="F679" s="68"/>
      <c r="G679" s="68"/>
      <c r="H679" s="68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7"/>
      <c r="W679" s="67"/>
      <c r="X679" s="67"/>
      <c r="Y679" s="67"/>
      <c r="Z679" s="1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  <c r="AO679" s="68"/>
      <c r="AP679" s="68"/>
      <c r="AQ679" s="68"/>
      <c r="AR679" s="68"/>
      <c r="AS679" s="68"/>
      <c r="AT679" s="68"/>
    </row>
    <row r="680" spans="1:46" ht="30" customHeight="1" x14ac:dyDescent="0.2">
      <c r="A680" s="68"/>
      <c r="B680" s="68"/>
      <c r="C680" s="68"/>
      <c r="D680" s="68"/>
      <c r="E680" s="68"/>
      <c r="F680" s="68"/>
      <c r="G680" s="68"/>
      <c r="H680" s="68"/>
      <c r="I680" s="68"/>
      <c r="J680" s="68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7"/>
      <c r="W680" s="67"/>
      <c r="X680" s="67"/>
      <c r="Y680" s="67"/>
      <c r="Z680" s="1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  <c r="AO680" s="68"/>
      <c r="AP680" s="68"/>
      <c r="AQ680" s="68"/>
      <c r="AR680" s="68"/>
      <c r="AS680" s="68"/>
      <c r="AT680" s="68"/>
    </row>
    <row r="681" spans="1:46" ht="30" customHeight="1" x14ac:dyDescent="0.2">
      <c r="A681" s="68"/>
      <c r="B681" s="68"/>
      <c r="C681" s="68"/>
      <c r="D681" s="68"/>
      <c r="E681" s="68"/>
      <c r="F681" s="68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7"/>
      <c r="W681" s="67"/>
      <c r="X681" s="67"/>
      <c r="Y681" s="67"/>
      <c r="Z681" s="1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</row>
    <row r="682" spans="1:46" ht="30" customHeight="1" x14ac:dyDescent="0.2">
      <c r="A682" s="68"/>
      <c r="B682" s="68"/>
      <c r="C682" s="68"/>
      <c r="D682" s="68"/>
      <c r="E682" s="68"/>
      <c r="F682" s="68"/>
      <c r="G682" s="68"/>
      <c r="H682" s="68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7"/>
      <c r="W682" s="67"/>
      <c r="X682" s="67"/>
      <c r="Y682" s="67"/>
      <c r="Z682" s="1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  <c r="AL682" s="68"/>
      <c r="AM682" s="68"/>
      <c r="AN682" s="68"/>
      <c r="AO682" s="68"/>
      <c r="AP682" s="68"/>
      <c r="AQ682" s="68"/>
      <c r="AR682" s="68"/>
      <c r="AS682" s="68"/>
      <c r="AT682" s="68"/>
    </row>
    <row r="683" spans="1:46" ht="30" customHeight="1" x14ac:dyDescent="0.2">
      <c r="A683" s="68"/>
      <c r="B683" s="68"/>
      <c r="C683" s="68"/>
      <c r="D683" s="68"/>
      <c r="E683" s="68"/>
      <c r="F683" s="68"/>
      <c r="G683" s="68"/>
      <c r="H683" s="68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7"/>
      <c r="W683" s="67"/>
      <c r="X683" s="67"/>
      <c r="Y683" s="67"/>
      <c r="Z683" s="1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68"/>
      <c r="AM683" s="68"/>
      <c r="AN683" s="68"/>
      <c r="AO683" s="68"/>
      <c r="AP683" s="68"/>
      <c r="AQ683" s="68"/>
      <c r="AR683" s="68"/>
      <c r="AS683" s="68"/>
      <c r="AT683" s="68"/>
    </row>
    <row r="684" spans="1:46" ht="30" customHeight="1" x14ac:dyDescent="0.2">
      <c r="A684" s="68"/>
      <c r="B684" s="68"/>
      <c r="C684" s="68"/>
      <c r="D684" s="68"/>
      <c r="E684" s="68"/>
      <c r="F684" s="68"/>
      <c r="G684" s="68"/>
      <c r="H684" s="68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7"/>
      <c r="W684" s="67"/>
      <c r="X684" s="67"/>
      <c r="Y684" s="67"/>
      <c r="Z684" s="1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68"/>
      <c r="AM684" s="68"/>
      <c r="AN684" s="68"/>
      <c r="AO684" s="68"/>
      <c r="AP684" s="68"/>
      <c r="AQ684" s="68"/>
      <c r="AR684" s="68"/>
      <c r="AS684" s="68"/>
      <c r="AT684" s="68"/>
    </row>
    <row r="685" spans="1:46" ht="30" customHeight="1" x14ac:dyDescent="0.2">
      <c r="A685" s="68"/>
      <c r="B685" s="68"/>
      <c r="C685" s="68"/>
      <c r="D685" s="68"/>
      <c r="E685" s="68"/>
      <c r="F685" s="68"/>
      <c r="G685" s="68"/>
      <c r="H685" s="68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7"/>
      <c r="W685" s="67"/>
      <c r="X685" s="67"/>
      <c r="Y685" s="67"/>
      <c r="Z685" s="1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  <c r="AO685" s="68"/>
      <c r="AP685" s="68"/>
      <c r="AQ685" s="68"/>
      <c r="AR685" s="68"/>
      <c r="AS685" s="68"/>
      <c r="AT685" s="68"/>
    </row>
    <row r="686" spans="1:46" ht="30" customHeight="1" x14ac:dyDescent="0.2">
      <c r="A686" s="68"/>
      <c r="B686" s="68"/>
      <c r="C686" s="68"/>
      <c r="D686" s="68"/>
      <c r="E686" s="68"/>
      <c r="F686" s="68"/>
      <c r="G686" s="68"/>
      <c r="H686" s="68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7"/>
      <c r="W686" s="67"/>
      <c r="X686" s="67"/>
      <c r="Y686" s="67"/>
      <c r="Z686" s="1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68"/>
      <c r="AM686" s="68"/>
      <c r="AN686" s="68"/>
      <c r="AO686" s="68"/>
      <c r="AP686" s="68"/>
      <c r="AQ686" s="68"/>
      <c r="AR686" s="68"/>
      <c r="AS686" s="68"/>
      <c r="AT686" s="68"/>
    </row>
    <row r="687" spans="1:46" ht="30" customHeight="1" x14ac:dyDescent="0.2">
      <c r="A687" s="68"/>
      <c r="B687" s="68"/>
      <c r="C687" s="68"/>
      <c r="D687" s="68"/>
      <c r="E687" s="68"/>
      <c r="F687" s="68"/>
      <c r="G687" s="68"/>
      <c r="H687" s="68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7"/>
      <c r="W687" s="67"/>
      <c r="X687" s="67"/>
      <c r="Y687" s="67"/>
      <c r="Z687" s="1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68"/>
      <c r="AM687" s="68"/>
      <c r="AN687" s="68"/>
      <c r="AO687" s="68"/>
      <c r="AP687" s="68"/>
      <c r="AQ687" s="68"/>
      <c r="AR687" s="68"/>
      <c r="AS687" s="68"/>
      <c r="AT687" s="68"/>
    </row>
    <row r="688" spans="1:46" ht="30" customHeight="1" x14ac:dyDescent="0.2">
      <c r="A688" s="68"/>
      <c r="B688" s="68"/>
      <c r="C688" s="68"/>
      <c r="D688" s="68"/>
      <c r="E688" s="68"/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7"/>
      <c r="W688" s="67"/>
      <c r="X688" s="67"/>
      <c r="Y688" s="67"/>
      <c r="Z688" s="1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</row>
    <row r="689" spans="1:46" ht="30" customHeight="1" x14ac:dyDescent="0.2">
      <c r="A689" s="68"/>
      <c r="B689" s="68"/>
      <c r="C689" s="68"/>
      <c r="D689" s="68"/>
      <c r="E689" s="68"/>
      <c r="F689" s="68"/>
      <c r="G689" s="68"/>
      <c r="H689" s="68"/>
      <c r="I689" s="68"/>
      <c r="J689" s="68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7"/>
      <c r="W689" s="67"/>
      <c r="X689" s="67"/>
      <c r="Y689" s="67"/>
      <c r="Z689" s="1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  <c r="AL689" s="68"/>
      <c r="AM689" s="68"/>
      <c r="AN689" s="68"/>
      <c r="AO689" s="68"/>
      <c r="AP689" s="68"/>
      <c r="AQ689" s="68"/>
      <c r="AR689" s="68"/>
      <c r="AS689" s="68"/>
      <c r="AT689" s="68"/>
    </row>
    <row r="690" spans="1:46" ht="30" customHeight="1" x14ac:dyDescent="0.2">
      <c r="A690" s="68"/>
      <c r="B690" s="68"/>
      <c r="C690" s="68"/>
      <c r="D690" s="68"/>
      <c r="E690" s="68"/>
      <c r="F690" s="68"/>
      <c r="G690" s="68"/>
      <c r="H690" s="68"/>
      <c r="I690" s="68"/>
      <c r="J690" s="68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7"/>
      <c r="W690" s="67"/>
      <c r="X690" s="67"/>
      <c r="Y690" s="67"/>
      <c r="Z690" s="1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  <c r="AO690" s="68"/>
      <c r="AP690" s="68"/>
      <c r="AQ690" s="68"/>
      <c r="AR690" s="68"/>
      <c r="AS690" s="68"/>
      <c r="AT690" s="68"/>
    </row>
    <row r="691" spans="1:46" ht="30" customHeight="1" x14ac:dyDescent="0.2">
      <c r="A691" s="68"/>
      <c r="B691" s="68"/>
      <c r="C691" s="68"/>
      <c r="D691" s="68"/>
      <c r="E691" s="68"/>
      <c r="F691" s="68"/>
      <c r="G691" s="68"/>
      <c r="H691" s="68"/>
      <c r="I691" s="68"/>
      <c r="J691" s="68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7"/>
      <c r="W691" s="67"/>
      <c r="X691" s="67"/>
      <c r="Y691" s="67"/>
      <c r="Z691" s="1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68"/>
      <c r="AM691" s="68"/>
      <c r="AN691" s="68"/>
      <c r="AO691" s="68"/>
      <c r="AP691" s="68"/>
      <c r="AQ691" s="68"/>
      <c r="AR691" s="68"/>
      <c r="AS691" s="68"/>
      <c r="AT691" s="68"/>
    </row>
    <row r="692" spans="1:46" ht="30" customHeight="1" x14ac:dyDescent="0.2">
      <c r="A692" s="68"/>
      <c r="B692" s="68"/>
      <c r="C692" s="68"/>
      <c r="D692" s="68"/>
      <c r="E692" s="68"/>
      <c r="F692" s="68"/>
      <c r="G692" s="68"/>
      <c r="H692" s="68"/>
      <c r="I692" s="68"/>
      <c r="J692" s="68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7"/>
      <c r="W692" s="67"/>
      <c r="X692" s="67"/>
      <c r="Y692" s="67"/>
      <c r="Z692" s="1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  <c r="AL692" s="68"/>
      <c r="AM692" s="68"/>
      <c r="AN692" s="68"/>
      <c r="AO692" s="68"/>
      <c r="AP692" s="68"/>
      <c r="AQ692" s="68"/>
      <c r="AR692" s="68"/>
      <c r="AS692" s="68"/>
      <c r="AT692" s="68"/>
    </row>
    <row r="693" spans="1:46" ht="30" customHeight="1" x14ac:dyDescent="0.2">
      <c r="A693" s="68"/>
      <c r="B693" s="68"/>
      <c r="C693" s="68"/>
      <c r="D693" s="68"/>
      <c r="E693" s="68"/>
      <c r="F693" s="68"/>
      <c r="G693" s="68"/>
      <c r="H693" s="68"/>
      <c r="I693" s="68"/>
      <c r="J693" s="68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7"/>
      <c r="W693" s="67"/>
      <c r="X693" s="67"/>
      <c r="Y693" s="67"/>
      <c r="Z693" s="1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  <c r="AL693" s="68"/>
      <c r="AM693" s="68"/>
      <c r="AN693" s="68"/>
      <c r="AO693" s="68"/>
      <c r="AP693" s="68"/>
      <c r="AQ693" s="68"/>
      <c r="AR693" s="68"/>
      <c r="AS693" s="68"/>
      <c r="AT693" s="68"/>
    </row>
    <row r="694" spans="1:46" ht="30" customHeight="1" x14ac:dyDescent="0.2">
      <c r="A694" s="68"/>
      <c r="B694" s="68"/>
      <c r="C694" s="68"/>
      <c r="D694" s="68"/>
      <c r="E694" s="68"/>
      <c r="F694" s="68"/>
      <c r="G694" s="68"/>
      <c r="H694" s="68"/>
      <c r="I694" s="68"/>
      <c r="J694" s="68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7"/>
      <c r="W694" s="67"/>
      <c r="X694" s="67"/>
      <c r="Y694" s="67"/>
      <c r="Z694" s="1"/>
      <c r="AA694" s="68"/>
      <c r="AB694" s="68"/>
      <c r="AC694" s="68"/>
      <c r="AD694" s="68"/>
      <c r="AE694" s="68"/>
      <c r="AF694" s="68"/>
      <c r="AG694" s="68"/>
      <c r="AH694" s="68"/>
      <c r="AI694" s="68"/>
      <c r="AJ694" s="68"/>
      <c r="AK694" s="68"/>
      <c r="AL694" s="68"/>
      <c r="AM694" s="68"/>
      <c r="AN694" s="68"/>
      <c r="AO694" s="68"/>
      <c r="AP694" s="68"/>
      <c r="AQ694" s="68"/>
      <c r="AR694" s="68"/>
      <c r="AS694" s="68"/>
      <c r="AT694" s="68"/>
    </row>
    <row r="695" spans="1:46" ht="30" customHeight="1" x14ac:dyDescent="0.2">
      <c r="A695" s="68"/>
      <c r="B695" s="68"/>
      <c r="C695" s="68"/>
      <c r="D695" s="68"/>
      <c r="E695" s="68"/>
      <c r="F695" s="68"/>
      <c r="G695" s="68"/>
      <c r="H695" s="68"/>
      <c r="I695" s="68"/>
      <c r="J695" s="68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7"/>
      <c r="W695" s="67"/>
      <c r="X695" s="67"/>
      <c r="Y695" s="67"/>
      <c r="Z695" s="1"/>
      <c r="AA695" s="68"/>
      <c r="AB695" s="68"/>
      <c r="AC695" s="68"/>
      <c r="AD695" s="68"/>
      <c r="AE695" s="68"/>
      <c r="AF695" s="68"/>
      <c r="AG695" s="68"/>
      <c r="AH695" s="68"/>
      <c r="AI695" s="68"/>
      <c r="AJ695" s="68"/>
      <c r="AK695" s="68"/>
      <c r="AL695" s="68"/>
      <c r="AM695" s="68"/>
      <c r="AN695" s="68"/>
      <c r="AO695" s="68"/>
      <c r="AP695" s="68"/>
      <c r="AQ695" s="68"/>
      <c r="AR695" s="68"/>
      <c r="AS695" s="68"/>
      <c r="AT695" s="68"/>
    </row>
    <row r="696" spans="1:46" ht="30" customHeight="1" x14ac:dyDescent="0.2">
      <c r="A696" s="68"/>
      <c r="B696" s="68"/>
      <c r="C696" s="68"/>
      <c r="D696" s="68"/>
      <c r="E696" s="68"/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7"/>
      <c r="W696" s="67"/>
      <c r="X696" s="67"/>
      <c r="Y696" s="67"/>
      <c r="Z696" s="1"/>
      <c r="AA696" s="68"/>
      <c r="AB696" s="68"/>
      <c r="AC696" s="68"/>
      <c r="AD696" s="68"/>
      <c r="AE696" s="68"/>
      <c r="AF696" s="68"/>
      <c r="AG696" s="68"/>
      <c r="AH696" s="68"/>
      <c r="AI696" s="68"/>
      <c r="AJ696" s="68"/>
      <c r="AK696" s="68"/>
      <c r="AL696" s="68"/>
      <c r="AM696" s="68"/>
      <c r="AN696" s="68"/>
      <c r="AO696" s="68"/>
      <c r="AP696" s="68"/>
      <c r="AQ696" s="68"/>
      <c r="AR696" s="68"/>
      <c r="AS696" s="68"/>
      <c r="AT696" s="68"/>
    </row>
    <row r="697" spans="1:46" ht="30" customHeight="1" x14ac:dyDescent="0.2">
      <c r="A697" s="68"/>
      <c r="B697" s="68"/>
      <c r="C697" s="68"/>
      <c r="D697" s="68"/>
      <c r="E697" s="68"/>
      <c r="F697" s="68"/>
      <c r="G697" s="68"/>
      <c r="H697" s="68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7"/>
      <c r="W697" s="67"/>
      <c r="X697" s="67"/>
      <c r="Y697" s="67"/>
      <c r="Z697" s="1"/>
      <c r="AA697" s="68"/>
      <c r="AB697" s="68"/>
      <c r="AC697" s="68"/>
      <c r="AD697" s="68"/>
      <c r="AE697" s="68"/>
      <c r="AF697" s="68"/>
      <c r="AG697" s="68"/>
      <c r="AH697" s="68"/>
      <c r="AI697" s="68"/>
      <c r="AJ697" s="68"/>
      <c r="AK697" s="68"/>
      <c r="AL697" s="68"/>
      <c r="AM697" s="68"/>
      <c r="AN697" s="68"/>
      <c r="AO697" s="68"/>
      <c r="AP697" s="68"/>
      <c r="AQ697" s="68"/>
      <c r="AR697" s="68"/>
      <c r="AS697" s="68"/>
      <c r="AT697" s="68"/>
    </row>
    <row r="698" spans="1:46" ht="30" customHeight="1" x14ac:dyDescent="0.2">
      <c r="A698" s="68"/>
      <c r="B698" s="68"/>
      <c r="C698" s="68"/>
      <c r="D698" s="68"/>
      <c r="E698" s="68"/>
      <c r="F698" s="68"/>
      <c r="G698" s="68"/>
      <c r="H698" s="68"/>
      <c r="I698" s="68"/>
      <c r="J698" s="68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7"/>
      <c r="W698" s="67"/>
      <c r="X698" s="67"/>
      <c r="Y698" s="67"/>
      <c r="Z698" s="1"/>
      <c r="AA698" s="68"/>
      <c r="AB698" s="68"/>
      <c r="AC698" s="68"/>
      <c r="AD698" s="68"/>
      <c r="AE698" s="68"/>
      <c r="AF698" s="68"/>
      <c r="AG698" s="68"/>
      <c r="AH698" s="68"/>
      <c r="AI698" s="68"/>
      <c r="AJ698" s="68"/>
      <c r="AK698" s="68"/>
      <c r="AL698" s="68"/>
      <c r="AM698" s="68"/>
      <c r="AN698" s="68"/>
      <c r="AO698" s="68"/>
      <c r="AP698" s="68"/>
      <c r="AQ698" s="68"/>
      <c r="AR698" s="68"/>
      <c r="AS698" s="68"/>
      <c r="AT698" s="68"/>
    </row>
    <row r="699" spans="1:46" ht="30" customHeight="1" x14ac:dyDescent="0.2">
      <c r="A699" s="68"/>
      <c r="B699" s="68"/>
      <c r="C699" s="68"/>
      <c r="D699" s="68"/>
      <c r="E699" s="68"/>
      <c r="F699" s="68"/>
      <c r="G699" s="68"/>
      <c r="H699" s="68"/>
      <c r="I699" s="68"/>
      <c r="J699" s="68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7"/>
      <c r="W699" s="67"/>
      <c r="X699" s="67"/>
      <c r="Y699" s="67"/>
      <c r="Z699" s="1"/>
      <c r="AA699" s="68"/>
      <c r="AB699" s="68"/>
      <c r="AC699" s="68"/>
      <c r="AD699" s="68"/>
      <c r="AE699" s="68"/>
      <c r="AF699" s="68"/>
      <c r="AG699" s="68"/>
      <c r="AH699" s="68"/>
      <c r="AI699" s="68"/>
      <c r="AJ699" s="68"/>
      <c r="AK699" s="68"/>
      <c r="AL699" s="68"/>
      <c r="AM699" s="68"/>
      <c r="AN699" s="68"/>
      <c r="AO699" s="68"/>
      <c r="AP699" s="68"/>
      <c r="AQ699" s="68"/>
      <c r="AR699" s="68"/>
      <c r="AS699" s="68"/>
      <c r="AT699" s="68"/>
    </row>
    <row r="700" spans="1:46" ht="30" customHeight="1" x14ac:dyDescent="0.2">
      <c r="A700" s="68"/>
      <c r="B700" s="68"/>
      <c r="C700" s="68"/>
      <c r="D700" s="68"/>
      <c r="E700" s="68"/>
      <c r="F700" s="68"/>
      <c r="G700" s="68"/>
      <c r="H700" s="68"/>
      <c r="I700" s="68"/>
      <c r="J700" s="68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7"/>
      <c r="W700" s="67"/>
      <c r="X700" s="67"/>
      <c r="Y700" s="67"/>
      <c r="Z700" s="1"/>
      <c r="AA700" s="68"/>
      <c r="AB700" s="68"/>
      <c r="AC700" s="68"/>
      <c r="AD700" s="68"/>
      <c r="AE700" s="68"/>
      <c r="AF700" s="68"/>
      <c r="AG700" s="68"/>
      <c r="AH700" s="68"/>
      <c r="AI700" s="68"/>
      <c r="AJ700" s="68"/>
      <c r="AK700" s="68"/>
      <c r="AL700" s="68"/>
      <c r="AM700" s="68"/>
      <c r="AN700" s="68"/>
      <c r="AO700" s="68"/>
      <c r="AP700" s="68"/>
      <c r="AQ700" s="68"/>
      <c r="AR700" s="68"/>
      <c r="AS700" s="68"/>
      <c r="AT700" s="68"/>
    </row>
    <row r="701" spans="1:46" ht="30" customHeight="1" x14ac:dyDescent="0.2">
      <c r="A701" s="68"/>
      <c r="B701" s="68"/>
      <c r="C701" s="68"/>
      <c r="D701" s="68"/>
      <c r="E701" s="68"/>
      <c r="F701" s="68"/>
      <c r="G701" s="68"/>
      <c r="H701" s="68"/>
      <c r="I701" s="68"/>
      <c r="J701" s="68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7"/>
      <c r="W701" s="67"/>
      <c r="X701" s="67"/>
      <c r="Y701" s="67"/>
      <c r="Z701" s="1"/>
      <c r="AA701" s="68"/>
      <c r="AB701" s="68"/>
      <c r="AC701" s="68"/>
      <c r="AD701" s="68"/>
      <c r="AE701" s="68"/>
      <c r="AF701" s="68"/>
      <c r="AG701" s="68"/>
      <c r="AH701" s="68"/>
      <c r="AI701" s="68"/>
      <c r="AJ701" s="68"/>
      <c r="AK701" s="68"/>
      <c r="AL701" s="68"/>
      <c r="AM701" s="68"/>
      <c r="AN701" s="68"/>
      <c r="AO701" s="68"/>
      <c r="AP701" s="68"/>
      <c r="AQ701" s="68"/>
      <c r="AR701" s="68"/>
      <c r="AS701" s="68"/>
      <c r="AT701" s="68"/>
    </row>
    <row r="702" spans="1:46" ht="30" customHeight="1" x14ac:dyDescent="0.2">
      <c r="A702" s="68"/>
      <c r="B702" s="68"/>
      <c r="C702" s="68"/>
      <c r="D702" s="68"/>
      <c r="E702" s="68"/>
      <c r="F702" s="68"/>
      <c r="G702" s="68"/>
      <c r="H702" s="68"/>
      <c r="I702" s="68"/>
      <c r="J702" s="68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7"/>
      <c r="W702" s="67"/>
      <c r="X702" s="67"/>
      <c r="Y702" s="67"/>
      <c r="Z702" s="1"/>
      <c r="AA702" s="68"/>
      <c r="AB702" s="68"/>
      <c r="AC702" s="68"/>
      <c r="AD702" s="68"/>
      <c r="AE702" s="68"/>
      <c r="AF702" s="68"/>
      <c r="AG702" s="68"/>
      <c r="AH702" s="68"/>
      <c r="AI702" s="68"/>
      <c r="AJ702" s="68"/>
      <c r="AK702" s="68"/>
      <c r="AL702" s="68"/>
      <c r="AM702" s="68"/>
      <c r="AN702" s="68"/>
      <c r="AO702" s="68"/>
      <c r="AP702" s="68"/>
      <c r="AQ702" s="68"/>
      <c r="AR702" s="68"/>
      <c r="AS702" s="68"/>
      <c r="AT702" s="68"/>
    </row>
    <row r="703" spans="1:46" ht="30" customHeight="1" x14ac:dyDescent="0.2">
      <c r="A703" s="68"/>
      <c r="B703" s="68"/>
      <c r="C703" s="68"/>
      <c r="D703" s="68"/>
      <c r="E703" s="68"/>
      <c r="F703" s="68"/>
      <c r="G703" s="68"/>
      <c r="H703" s="68"/>
      <c r="I703" s="68"/>
      <c r="J703" s="68"/>
      <c r="K703" s="68"/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7"/>
      <c r="W703" s="67"/>
      <c r="X703" s="67"/>
      <c r="Y703" s="67"/>
      <c r="Z703" s="1"/>
      <c r="AA703" s="68"/>
      <c r="AB703" s="68"/>
      <c r="AC703" s="68"/>
      <c r="AD703" s="68"/>
      <c r="AE703" s="68"/>
      <c r="AF703" s="68"/>
      <c r="AG703" s="68"/>
      <c r="AH703" s="68"/>
      <c r="AI703" s="68"/>
      <c r="AJ703" s="68"/>
      <c r="AK703" s="68"/>
      <c r="AL703" s="68"/>
      <c r="AM703" s="68"/>
      <c r="AN703" s="68"/>
      <c r="AO703" s="68"/>
      <c r="AP703" s="68"/>
      <c r="AQ703" s="68"/>
      <c r="AR703" s="68"/>
      <c r="AS703" s="68"/>
      <c r="AT703" s="68"/>
    </row>
    <row r="704" spans="1:46" ht="30" customHeight="1" x14ac:dyDescent="0.2">
      <c r="A704" s="68"/>
      <c r="B704" s="68"/>
      <c r="C704" s="68"/>
      <c r="D704" s="68"/>
      <c r="E704" s="68"/>
      <c r="F704" s="68"/>
      <c r="G704" s="68"/>
      <c r="H704" s="68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7"/>
      <c r="W704" s="67"/>
      <c r="X704" s="67"/>
      <c r="Y704" s="67"/>
      <c r="Z704" s="1"/>
      <c r="AA704" s="68"/>
      <c r="AB704" s="68"/>
      <c r="AC704" s="68"/>
      <c r="AD704" s="68"/>
      <c r="AE704" s="68"/>
      <c r="AF704" s="68"/>
      <c r="AG704" s="68"/>
      <c r="AH704" s="68"/>
      <c r="AI704" s="68"/>
      <c r="AJ704" s="68"/>
      <c r="AK704" s="68"/>
      <c r="AL704" s="68"/>
      <c r="AM704" s="68"/>
      <c r="AN704" s="68"/>
      <c r="AO704" s="68"/>
      <c r="AP704" s="68"/>
      <c r="AQ704" s="68"/>
      <c r="AR704" s="68"/>
      <c r="AS704" s="68"/>
      <c r="AT704" s="68"/>
    </row>
    <row r="705" spans="1:46" ht="30" customHeight="1" x14ac:dyDescent="0.2">
      <c r="A705" s="68"/>
      <c r="B705" s="68"/>
      <c r="C705" s="68"/>
      <c r="D705" s="68"/>
      <c r="E705" s="68"/>
      <c r="F705" s="68"/>
      <c r="G705" s="68"/>
      <c r="H705" s="68"/>
      <c r="I705" s="68"/>
      <c r="J705" s="68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7"/>
      <c r="W705" s="67"/>
      <c r="X705" s="67"/>
      <c r="Y705" s="67"/>
      <c r="Z705" s="1"/>
      <c r="AA705" s="68"/>
      <c r="AB705" s="68"/>
      <c r="AC705" s="68"/>
      <c r="AD705" s="68"/>
      <c r="AE705" s="68"/>
      <c r="AF705" s="68"/>
      <c r="AG705" s="68"/>
      <c r="AH705" s="68"/>
      <c r="AI705" s="68"/>
      <c r="AJ705" s="68"/>
      <c r="AK705" s="68"/>
      <c r="AL705" s="68"/>
      <c r="AM705" s="68"/>
      <c r="AN705" s="68"/>
      <c r="AO705" s="68"/>
      <c r="AP705" s="68"/>
      <c r="AQ705" s="68"/>
      <c r="AR705" s="68"/>
      <c r="AS705" s="68"/>
      <c r="AT705" s="68"/>
    </row>
    <row r="706" spans="1:46" ht="30" customHeight="1" x14ac:dyDescent="0.2">
      <c r="A706" s="68"/>
      <c r="B706" s="68"/>
      <c r="C706" s="68"/>
      <c r="D706" s="68"/>
      <c r="E706" s="68"/>
      <c r="F706" s="68"/>
      <c r="G706" s="68"/>
      <c r="H706" s="68"/>
      <c r="I706" s="68"/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7"/>
      <c r="W706" s="67"/>
      <c r="X706" s="67"/>
      <c r="Y706" s="67"/>
      <c r="Z706" s="1"/>
      <c r="AA706" s="68"/>
      <c r="AB706" s="68"/>
      <c r="AC706" s="68"/>
      <c r="AD706" s="68"/>
      <c r="AE706" s="68"/>
      <c r="AF706" s="68"/>
      <c r="AG706" s="68"/>
      <c r="AH706" s="68"/>
      <c r="AI706" s="68"/>
      <c r="AJ706" s="68"/>
      <c r="AK706" s="68"/>
      <c r="AL706" s="68"/>
      <c r="AM706" s="68"/>
      <c r="AN706" s="68"/>
      <c r="AO706" s="68"/>
      <c r="AP706" s="68"/>
      <c r="AQ706" s="68"/>
      <c r="AR706" s="68"/>
      <c r="AS706" s="68"/>
      <c r="AT706" s="68"/>
    </row>
    <row r="707" spans="1:46" ht="30" customHeight="1" x14ac:dyDescent="0.2">
      <c r="A707" s="68"/>
      <c r="B707" s="68"/>
      <c r="C707" s="68"/>
      <c r="D707" s="68"/>
      <c r="E707" s="68"/>
      <c r="F707" s="68"/>
      <c r="G707" s="68"/>
      <c r="H707" s="68"/>
      <c r="I707" s="68"/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7"/>
      <c r="W707" s="67"/>
      <c r="X707" s="67"/>
      <c r="Y707" s="67"/>
      <c r="Z707" s="1"/>
      <c r="AA707" s="68"/>
      <c r="AB707" s="68"/>
      <c r="AC707" s="68"/>
      <c r="AD707" s="68"/>
      <c r="AE707" s="68"/>
      <c r="AF707" s="68"/>
      <c r="AG707" s="68"/>
      <c r="AH707" s="68"/>
      <c r="AI707" s="68"/>
      <c r="AJ707" s="68"/>
      <c r="AK707" s="68"/>
      <c r="AL707" s="68"/>
      <c r="AM707" s="68"/>
      <c r="AN707" s="68"/>
      <c r="AO707" s="68"/>
      <c r="AP707" s="68"/>
      <c r="AQ707" s="68"/>
      <c r="AR707" s="68"/>
      <c r="AS707" s="68"/>
      <c r="AT707" s="68"/>
    </row>
    <row r="708" spans="1:46" ht="30" customHeight="1" x14ac:dyDescent="0.2">
      <c r="A708" s="68"/>
      <c r="B708" s="68"/>
      <c r="C708" s="68"/>
      <c r="D708" s="68"/>
      <c r="E708" s="68"/>
      <c r="F708" s="68"/>
      <c r="G708" s="68"/>
      <c r="H708" s="68"/>
      <c r="I708" s="68"/>
      <c r="J708" s="68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7"/>
      <c r="W708" s="67"/>
      <c r="X708" s="67"/>
      <c r="Y708" s="67"/>
      <c r="Z708" s="1"/>
      <c r="AA708" s="68"/>
      <c r="AB708" s="68"/>
      <c r="AC708" s="68"/>
      <c r="AD708" s="68"/>
      <c r="AE708" s="68"/>
      <c r="AF708" s="68"/>
      <c r="AG708" s="68"/>
      <c r="AH708" s="68"/>
      <c r="AI708" s="68"/>
      <c r="AJ708" s="68"/>
      <c r="AK708" s="68"/>
      <c r="AL708" s="68"/>
      <c r="AM708" s="68"/>
      <c r="AN708" s="68"/>
      <c r="AO708" s="68"/>
      <c r="AP708" s="68"/>
      <c r="AQ708" s="68"/>
      <c r="AR708" s="68"/>
      <c r="AS708" s="68"/>
      <c r="AT708" s="68"/>
    </row>
    <row r="709" spans="1:46" ht="30" customHeight="1" x14ac:dyDescent="0.2">
      <c r="A709" s="68"/>
      <c r="B709" s="68"/>
      <c r="C709" s="68"/>
      <c r="D709" s="68"/>
      <c r="E709" s="68"/>
      <c r="F709" s="68"/>
      <c r="G709" s="68"/>
      <c r="H709" s="68"/>
      <c r="I709" s="68"/>
      <c r="J709" s="68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7"/>
      <c r="W709" s="67"/>
      <c r="X709" s="67"/>
      <c r="Y709" s="67"/>
      <c r="Z709" s="1"/>
      <c r="AA709" s="68"/>
      <c r="AB709" s="68"/>
      <c r="AC709" s="68"/>
      <c r="AD709" s="68"/>
      <c r="AE709" s="68"/>
      <c r="AF709" s="68"/>
      <c r="AG709" s="68"/>
      <c r="AH709" s="68"/>
      <c r="AI709" s="68"/>
      <c r="AJ709" s="68"/>
      <c r="AK709" s="68"/>
      <c r="AL709" s="68"/>
      <c r="AM709" s="68"/>
      <c r="AN709" s="68"/>
      <c r="AO709" s="68"/>
      <c r="AP709" s="68"/>
      <c r="AQ709" s="68"/>
      <c r="AR709" s="68"/>
      <c r="AS709" s="68"/>
      <c r="AT709" s="68"/>
    </row>
    <row r="710" spans="1:46" ht="30" customHeight="1" x14ac:dyDescent="0.2">
      <c r="A710" s="68"/>
      <c r="B710" s="68"/>
      <c r="C710" s="68"/>
      <c r="D710" s="68"/>
      <c r="E710" s="68"/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7"/>
      <c r="W710" s="67"/>
      <c r="X710" s="67"/>
      <c r="Y710" s="67"/>
      <c r="Z710" s="1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68"/>
      <c r="AM710" s="68"/>
      <c r="AN710" s="68"/>
      <c r="AO710" s="68"/>
      <c r="AP710" s="68"/>
      <c r="AQ710" s="68"/>
      <c r="AR710" s="68"/>
      <c r="AS710" s="68"/>
      <c r="AT710" s="68"/>
    </row>
    <row r="711" spans="1:46" ht="30" customHeight="1" x14ac:dyDescent="0.2">
      <c r="A711" s="68"/>
      <c r="B711" s="68"/>
      <c r="C711" s="68"/>
      <c r="D711" s="68"/>
      <c r="E711" s="68"/>
      <c r="F711" s="68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7"/>
      <c r="W711" s="67"/>
      <c r="X711" s="67"/>
      <c r="Y711" s="67"/>
      <c r="Z711" s="1"/>
      <c r="AA711" s="68"/>
      <c r="AB711" s="68"/>
      <c r="AC711" s="68"/>
      <c r="AD711" s="68"/>
      <c r="AE711" s="68"/>
      <c r="AF711" s="68"/>
      <c r="AG711" s="68"/>
      <c r="AH711" s="68"/>
      <c r="AI711" s="68"/>
      <c r="AJ711" s="68"/>
      <c r="AK711" s="68"/>
      <c r="AL711" s="68"/>
      <c r="AM711" s="68"/>
      <c r="AN711" s="68"/>
      <c r="AO711" s="68"/>
      <c r="AP711" s="68"/>
      <c r="AQ711" s="68"/>
      <c r="AR711" s="68"/>
      <c r="AS711" s="68"/>
      <c r="AT711" s="68"/>
    </row>
    <row r="712" spans="1:46" ht="30" customHeight="1" x14ac:dyDescent="0.2">
      <c r="A712" s="68"/>
      <c r="B712" s="68"/>
      <c r="C712" s="68"/>
      <c r="D712" s="68"/>
      <c r="E712" s="68"/>
      <c r="F712" s="68"/>
      <c r="G712" s="68"/>
      <c r="H712" s="68"/>
      <c r="I712" s="68"/>
      <c r="J712" s="68"/>
      <c r="K712" s="68"/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7"/>
      <c r="W712" s="67"/>
      <c r="X712" s="67"/>
      <c r="Y712" s="67"/>
      <c r="Z712" s="1"/>
      <c r="AA712" s="68"/>
      <c r="AB712" s="68"/>
      <c r="AC712" s="68"/>
      <c r="AD712" s="68"/>
      <c r="AE712" s="68"/>
      <c r="AF712" s="68"/>
      <c r="AG712" s="68"/>
      <c r="AH712" s="68"/>
      <c r="AI712" s="68"/>
      <c r="AJ712" s="68"/>
      <c r="AK712" s="68"/>
      <c r="AL712" s="68"/>
      <c r="AM712" s="68"/>
      <c r="AN712" s="68"/>
      <c r="AO712" s="68"/>
      <c r="AP712" s="68"/>
      <c r="AQ712" s="68"/>
      <c r="AR712" s="68"/>
      <c r="AS712" s="68"/>
      <c r="AT712" s="68"/>
    </row>
    <row r="713" spans="1:46" ht="30" customHeight="1" x14ac:dyDescent="0.2">
      <c r="A713" s="68"/>
      <c r="B713" s="68"/>
      <c r="C713" s="68"/>
      <c r="D713" s="68"/>
      <c r="E713" s="68"/>
      <c r="F713" s="68"/>
      <c r="G713" s="68"/>
      <c r="H713" s="68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7"/>
      <c r="W713" s="67"/>
      <c r="X713" s="67"/>
      <c r="Y713" s="67"/>
      <c r="Z713" s="1"/>
      <c r="AA713" s="68"/>
      <c r="AB713" s="68"/>
      <c r="AC713" s="68"/>
      <c r="AD713" s="68"/>
      <c r="AE713" s="68"/>
      <c r="AF713" s="68"/>
      <c r="AG713" s="68"/>
      <c r="AH713" s="68"/>
      <c r="AI713" s="68"/>
      <c r="AJ713" s="68"/>
      <c r="AK713" s="68"/>
      <c r="AL713" s="68"/>
      <c r="AM713" s="68"/>
      <c r="AN713" s="68"/>
      <c r="AO713" s="68"/>
      <c r="AP713" s="68"/>
      <c r="AQ713" s="68"/>
      <c r="AR713" s="68"/>
      <c r="AS713" s="68"/>
      <c r="AT713" s="68"/>
    </row>
    <row r="714" spans="1:46" ht="30" customHeight="1" x14ac:dyDescent="0.2">
      <c r="A714" s="68"/>
      <c r="B714" s="68"/>
      <c r="C714" s="68"/>
      <c r="D714" s="68"/>
      <c r="E714" s="68"/>
      <c r="F714" s="68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7"/>
      <c r="W714" s="67"/>
      <c r="X714" s="67"/>
      <c r="Y714" s="67"/>
      <c r="Z714" s="1"/>
      <c r="AA714" s="68"/>
      <c r="AB714" s="68"/>
      <c r="AC714" s="68"/>
      <c r="AD714" s="68"/>
      <c r="AE714" s="68"/>
      <c r="AF714" s="68"/>
      <c r="AG714" s="68"/>
      <c r="AH714" s="68"/>
      <c r="AI714" s="68"/>
      <c r="AJ714" s="68"/>
      <c r="AK714" s="68"/>
      <c r="AL714" s="68"/>
      <c r="AM714" s="68"/>
      <c r="AN714" s="68"/>
      <c r="AO714" s="68"/>
      <c r="AP714" s="68"/>
      <c r="AQ714" s="68"/>
      <c r="AR714" s="68"/>
      <c r="AS714" s="68"/>
      <c r="AT714" s="68"/>
    </row>
    <row r="715" spans="1:46" ht="30" customHeight="1" x14ac:dyDescent="0.2">
      <c r="A715" s="68"/>
      <c r="B715" s="68"/>
      <c r="C715" s="68"/>
      <c r="D715" s="68"/>
      <c r="E715" s="68"/>
      <c r="F715" s="68"/>
      <c r="G715" s="68"/>
      <c r="H715" s="68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7"/>
      <c r="W715" s="67"/>
      <c r="X715" s="67"/>
      <c r="Y715" s="67"/>
      <c r="Z715" s="1"/>
      <c r="AA715" s="68"/>
      <c r="AB715" s="68"/>
      <c r="AC715" s="68"/>
      <c r="AD715" s="68"/>
      <c r="AE715" s="68"/>
      <c r="AF715" s="68"/>
      <c r="AG715" s="68"/>
      <c r="AH715" s="68"/>
      <c r="AI715" s="68"/>
      <c r="AJ715" s="68"/>
      <c r="AK715" s="68"/>
      <c r="AL715" s="68"/>
      <c r="AM715" s="68"/>
      <c r="AN715" s="68"/>
      <c r="AO715" s="68"/>
      <c r="AP715" s="68"/>
      <c r="AQ715" s="68"/>
      <c r="AR715" s="68"/>
      <c r="AS715" s="68"/>
      <c r="AT715" s="68"/>
    </row>
    <row r="716" spans="1:46" ht="30" customHeight="1" x14ac:dyDescent="0.2">
      <c r="A716" s="68"/>
      <c r="B716" s="68"/>
      <c r="C716" s="68"/>
      <c r="D716" s="68"/>
      <c r="E716" s="68"/>
      <c r="F716" s="68"/>
      <c r="G716" s="68"/>
      <c r="H716" s="68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7"/>
      <c r="W716" s="67"/>
      <c r="X716" s="67"/>
      <c r="Y716" s="67"/>
      <c r="Z716" s="1"/>
      <c r="AA716" s="68"/>
      <c r="AB716" s="68"/>
      <c r="AC716" s="68"/>
      <c r="AD716" s="68"/>
      <c r="AE716" s="68"/>
      <c r="AF716" s="68"/>
      <c r="AG716" s="68"/>
      <c r="AH716" s="68"/>
      <c r="AI716" s="68"/>
      <c r="AJ716" s="68"/>
      <c r="AK716" s="68"/>
      <c r="AL716" s="68"/>
      <c r="AM716" s="68"/>
      <c r="AN716" s="68"/>
      <c r="AO716" s="68"/>
      <c r="AP716" s="68"/>
      <c r="AQ716" s="68"/>
      <c r="AR716" s="68"/>
      <c r="AS716" s="68"/>
      <c r="AT716" s="68"/>
    </row>
    <row r="717" spans="1:46" ht="30" customHeight="1" x14ac:dyDescent="0.2">
      <c r="A717" s="68"/>
      <c r="B717" s="68"/>
      <c r="C717" s="68"/>
      <c r="D717" s="68"/>
      <c r="E717" s="68"/>
      <c r="F717" s="68"/>
      <c r="G717" s="68"/>
      <c r="H717" s="68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7"/>
      <c r="W717" s="67"/>
      <c r="X717" s="67"/>
      <c r="Y717" s="67"/>
      <c r="Z717" s="1"/>
      <c r="AA717" s="68"/>
      <c r="AB717" s="68"/>
      <c r="AC717" s="68"/>
      <c r="AD717" s="68"/>
      <c r="AE717" s="68"/>
      <c r="AF717" s="68"/>
      <c r="AG717" s="68"/>
      <c r="AH717" s="68"/>
      <c r="AI717" s="68"/>
      <c r="AJ717" s="68"/>
      <c r="AK717" s="68"/>
      <c r="AL717" s="68"/>
      <c r="AM717" s="68"/>
      <c r="AN717" s="68"/>
      <c r="AO717" s="68"/>
      <c r="AP717" s="68"/>
      <c r="AQ717" s="68"/>
      <c r="AR717" s="68"/>
      <c r="AS717" s="68"/>
      <c r="AT717" s="68"/>
    </row>
    <row r="718" spans="1:46" ht="30" customHeight="1" x14ac:dyDescent="0.2">
      <c r="A718" s="68"/>
      <c r="B718" s="68"/>
      <c r="C718" s="68"/>
      <c r="D718" s="68"/>
      <c r="E718" s="68"/>
      <c r="F718" s="68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7"/>
      <c r="W718" s="67"/>
      <c r="X718" s="67"/>
      <c r="Y718" s="67"/>
      <c r="Z718" s="1"/>
      <c r="AA718" s="68"/>
      <c r="AB718" s="68"/>
      <c r="AC718" s="68"/>
      <c r="AD718" s="68"/>
      <c r="AE718" s="68"/>
      <c r="AF718" s="68"/>
      <c r="AG718" s="68"/>
      <c r="AH718" s="68"/>
      <c r="AI718" s="68"/>
      <c r="AJ718" s="68"/>
      <c r="AK718" s="68"/>
      <c r="AL718" s="68"/>
      <c r="AM718" s="68"/>
      <c r="AN718" s="68"/>
      <c r="AO718" s="68"/>
      <c r="AP718" s="68"/>
      <c r="AQ718" s="68"/>
      <c r="AR718" s="68"/>
      <c r="AS718" s="68"/>
      <c r="AT718" s="68"/>
    </row>
    <row r="719" spans="1:46" ht="30" customHeight="1" x14ac:dyDescent="0.2">
      <c r="A719" s="68"/>
      <c r="B719" s="68"/>
      <c r="C719" s="68"/>
      <c r="D719" s="68"/>
      <c r="E719" s="68"/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7"/>
      <c r="W719" s="67"/>
      <c r="X719" s="67"/>
      <c r="Y719" s="67"/>
      <c r="Z719" s="1"/>
      <c r="AA719" s="68"/>
      <c r="AB719" s="68"/>
      <c r="AC719" s="68"/>
      <c r="AD719" s="68"/>
      <c r="AE719" s="68"/>
      <c r="AF719" s="68"/>
      <c r="AG719" s="68"/>
      <c r="AH719" s="68"/>
      <c r="AI719" s="68"/>
      <c r="AJ719" s="68"/>
      <c r="AK719" s="68"/>
      <c r="AL719" s="68"/>
      <c r="AM719" s="68"/>
      <c r="AN719" s="68"/>
      <c r="AO719" s="68"/>
      <c r="AP719" s="68"/>
      <c r="AQ719" s="68"/>
      <c r="AR719" s="68"/>
      <c r="AS719" s="68"/>
      <c r="AT719" s="68"/>
    </row>
    <row r="720" spans="1:46" ht="30" customHeight="1" x14ac:dyDescent="0.2">
      <c r="A720" s="68"/>
      <c r="B720" s="68"/>
      <c r="C720" s="68"/>
      <c r="D720" s="68"/>
      <c r="E720" s="68"/>
      <c r="F720" s="68"/>
      <c r="G720" s="68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7"/>
      <c r="W720" s="67"/>
      <c r="X720" s="67"/>
      <c r="Y720" s="67"/>
      <c r="Z720" s="1"/>
      <c r="AA720" s="68"/>
      <c r="AB720" s="68"/>
      <c r="AC720" s="68"/>
      <c r="AD720" s="68"/>
      <c r="AE720" s="68"/>
      <c r="AF720" s="68"/>
      <c r="AG720" s="68"/>
      <c r="AH720" s="68"/>
      <c r="AI720" s="68"/>
      <c r="AJ720" s="68"/>
      <c r="AK720" s="68"/>
      <c r="AL720" s="68"/>
      <c r="AM720" s="68"/>
      <c r="AN720" s="68"/>
      <c r="AO720" s="68"/>
      <c r="AP720" s="68"/>
      <c r="AQ720" s="68"/>
      <c r="AR720" s="68"/>
      <c r="AS720" s="68"/>
      <c r="AT720" s="68"/>
    </row>
    <row r="721" spans="1:46" ht="30" customHeight="1" x14ac:dyDescent="0.2">
      <c r="A721" s="68"/>
      <c r="B721" s="68"/>
      <c r="C721" s="68"/>
      <c r="D721" s="68"/>
      <c r="E721" s="68"/>
      <c r="F721" s="68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7"/>
      <c r="W721" s="67"/>
      <c r="X721" s="67"/>
      <c r="Y721" s="67"/>
      <c r="Z721" s="1"/>
      <c r="AA721" s="68"/>
      <c r="AB721" s="68"/>
      <c r="AC721" s="68"/>
      <c r="AD721" s="68"/>
      <c r="AE721" s="68"/>
      <c r="AF721" s="68"/>
      <c r="AG721" s="68"/>
      <c r="AH721" s="68"/>
      <c r="AI721" s="68"/>
      <c r="AJ721" s="68"/>
      <c r="AK721" s="68"/>
      <c r="AL721" s="68"/>
      <c r="AM721" s="68"/>
      <c r="AN721" s="68"/>
      <c r="AO721" s="68"/>
      <c r="AP721" s="68"/>
      <c r="AQ721" s="68"/>
      <c r="AR721" s="68"/>
      <c r="AS721" s="68"/>
      <c r="AT721" s="68"/>
    </row>
    <row r="722" spans="1:46" ht="30" customHeight="1" x14ac:dyDescent="0.2">
      <c r="A722" s="68"/>
      <c r="B722" s="68"/>
      <c r="C722" s="68"/>
      <c r="D722" s="68"/>
      <c r="E722" s="68"/>
      <c r="F722" s="68"/>
      <c r="G722" s="68"/>
      <c r="H722" s="68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7"/>
      <c r="W722" s="67"/>
      <c r="X722" s="67"/>
      <c r="Y722" s="67"/>
      <c r="Z722" s="1"/>
      <c r="AA722" s="68"/>
      <c r="AB722" s="68"/>
      <c r="AC722" s="68"/>
      <c r="AD722" s="68"/>
      <c r="AE722" s="68"/>
      <c r="AF722" s="68"/>
      <c r="AG722" s="68"/>
      <c r="AH722" s="68"/>
      <c r="AI722" s="68"/>
      <c r="AJ722" s="68"/>
      <c r="AK722" s="68"/>
      <c r="AL722" s="68"/>
      <c r="AM722" s="68"/>
      <c r="AN722" s="68"/>
      <c r="AO722" s="68"/>
      <c r="AP722" s="68"/>
      <c r="AQ722" s="68"/>
      <c r="AR722" s="68"/>
      <c r="AS722" s="68"/>
      <c r="AT722" s="68"/>
    </row>
    <row r="723" spans="1:46" ht="30" customHeight="1" x14ac:dyDescent="0.2">
      <c r="A723" s="68"/>
      <c r="B723" s="68"/>
      <c r="C723" s="68"/>
      <c r="D723" s="68"/>
      <c r="E723" s="68"/>
      <c r="F723" s="68"/>
      <c r="G723" s="68"/>
      <c r="H723" s="68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7"/>
      <c r="W723" s="67"/>
      <c r="X723" s="67"/>
      <c r="Y723" s="67"/>
      <c r="Z723" s="1"/>
      <c r="AA723" s="68"/>
      <c r="AB723" s="68"/>
      <c r="AC723" s="68"/>
      <c r="AD723" s="68"/>
      <c r="AE723" s="68"/>
      <c r="AF723" s="68"/>
      <c r="AG723" s="68"/>
      <c r="AH723" s="68"/>
      <c r="AI723" s="68"/>
      <c r="AJ723" s="68"/>
      <c r="AK723" s="68"/>
      <c r="AL723" s="68"/>
      <c r="AM723" s="68"/>
      <c r="AN723" s="68"/>
      <c r="AO723" s="68"/>
      <c r="AP723" s="68"/>
      <c r="AQ723" s="68"/>
      <c r="AR723" s="68"/>
      <c r="AS723" s="68"/>
      <c r="AT723" s="68"/>
    </row>
    <row r="724" spans="1:46" ht="30" customHeight="1" x14ac:dyDescent="0.2">
      <c r="A724" s="68"/>
      <c r="B724" s="68"/>
      <c r="C724" s="68"/>
      <c r="D724" s="68"/>
      <c r="E724" s="68"/>
      <c r="F724" s="68"/>
      <c r="G724" s="68"/>
      <c r="H724" s="68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7"/>
      <c r="W724" s="67"/>
      <c r="X724" s="67"/>
      <c r="Y724" s="67"/>
      <c r="Z724" s="1"/>
      <c r="AA724" s="68"/>
      <c r="AB724" s="68"/>
      <c r="AC724" s="68"/>
      <c r="AD724" s="68"/>
      <c r="AE724" s="68"/>
      <c r="AF724" s="68"/>
      <c r="AG724" s="68"/>
      <c r="AH724" s="68"/>
      <c r="AI724" s="68"/>
      <c r="AJ724" s="68"/>
      <c r="AK724" s="68"/>
      <c r="AL724" s="68"/>
      <c r="AM724" s="68"/>
      <c r="AN724" s="68"/>
      <c r="AO724" s="68"/>
      <c r="AP724" s="68"/>
      <c r="AQ724" s="68"/>
      <c r="AR724" s="68"/>
      <c r="AS724" s="68"/>
      <c r="AT724" s="68"/>
    </row>
    <row r="725" spans="1:46" ht="30" customHeight="1" x14ac:dyDescent="0.2">
      <c r="A725" s="68"/>
      <c r="B725" s="68"/>
      <c r="C725" s="68"/>
      <c r="D725" s="68"/>
      <c r="E725" s="68"/>
      <c r="F725" s="68"/>
      <c r="G725" s="68"/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7"/>
      <c r="W725" s="67"/>
      <c r="X725" s="67"/>
      <c r="Y725" s="67"/>
      <c r="Z725" s="1"/>
      <c r="AA725" s="68"/>
      <c r="AB725" s="68"/>
      <c r="AC725" s="68"/>
      <c r="AD725" s="68"/>
      <c r="AE725" s="68"/>
      <c r="AF725" s="68"/>
      <c r="AG725" s="68"/>
      <c r="AH725" s="68"/>
      <c r="AI725" s="68"/>
      <c r="AJ725" s="68"/>
      <c r="AK725" s="68"/>
      <c r="AL725" s="68"/>
      <c r="AM725" s="68"/>
      <c r="AN725" s="68"/>
      <c r="AO725" s="68"/>
      <c r="AP725" s="68"/>
      <c r="AQ725" s="68"/>
      <c r="AR725" s="68"/>
      <c r="AS725" s="68"/>
      <c r="AT725" s="68"/>
    </row>
    <row r="726" spans="1:46" ht="30" customHeight="1" x14ac:dyDescent="0.2">
      <c r="A726" s="68"/>
      <c r="B726" s="68"/>
      <c r="C726" s="68"/>
      <c r="D726" s="68"/>
      <c r="E726" s="68"/>
      <c r="F726" s="68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7"/>
      <c r="W726" s="67"/>
      <c r="X726" s="67"/>
      <c r="Y726" s="67"/>
      <c r="Z726" s="1"/>
      <c r="AA726" s="68"/>
      <c r="AB726" s="68"/>
      <c r="AC726" s="68"/>
      <c r="AD726" s="68"/>
      <c r="AE726" s="68"/>
      <c r="AF726" s="68"/>
      <c r="AG726" s="68"/>
      <c r="AH726" s="68"/>
      <c r="AI726" s="68"/>
      <c r="AJ726" s="68"/>
      <c r="AK726" s="68"/>
      <c r="AL726" s="68"/>
      <c r="AM726" s="68"/>
      <c r="AN726" s="68"/>
      <c r="AO726" s="68"/>
      <c r="AP726" s="68"/>
      <c r="AQ726" s="68"/>
      <c r="AR726" s="68"/>
      <c r="AS726" s="68"/>
      <c r="AT726" s="68"/>
    </row>
    <row r="727" spans="1:46" ht="30" customHeight="1" x14ac:dyDescent="0.2">
      <c r="A727" s="68"/>
      <c r="B727" s="68"/>
      <c r="C727" s="68"/>
      <c r="D727" s="68"/>
      <c r="E727" s="68"/>
      <c r="F727" s="68"/>
      <c r="G727" s="68"/>
      <c r="H727" s="68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7"/>
      <c r="W727" s="67"/>
      <c r="X727" s="67"/>
      <c r="Y727" s="67"/>
      <c r="Z727" s="1"/>
      <c r="AA727" s="68"/>
      <c r="AB727" s="68"/>
      <c r="AC727" s="68"/>
      <c r="AD727" s="68"/>
      <c r="AE727" s="68"/>
      <c r="AF727" s="68"/>
      <c r="AG727" s="68"/>
      <c r="AH727" s="68"/>
      <c r="AI727" s="68"/>
      <c r="AJ727" s="68"/>
      <c r="AK727" s="68"/>
      <c r="AL727" s="68"/>
      <c r="AM727" s="68"/>
      <c r="AN727" s="68"/>
      <c r="AO727" s="68"/>
      <c r="AP727" s="68"/>
      <c r="AQ727" s="68"/>
      <c r="AR727" s="68"/>
      <c r="AS727" s="68"/>
      <c r="AT727" s="68"/>
    </row>
    <row r="728" spans="1:46" ht="30" customHeight="1" x14ac:dyDescent="0.2">
      <c r="A728" s="68"/>
      <c r="B728" s="68"/>
      <c r="C728" s="68"/>
      <c r="D728" s="68"/>
      <c r="E728" s="68"/>
      <c r="F728" s="68"/>
      <c r="G728" s="68"/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7"/>
      <c r="W728" s="67"/>
      <c r="X728" s="67"/>
      <c r="Y728" s="67"/>
      <c r="Z728" s="1"/>
      <c r="AA728" s="68"/>
      <c r="AB728" s="68"/>
      <c r="AC728" s="68"/>
      <c r="AD728" s="68"/>
      <c r="AE728" s="68"/>
      <c r="AF728" s="68"/>
      <c r="AG728" s="68"/>
      <c r="AH728" s="68"/>
      <c r="AI728" s="68"/>
      <c r="AJ728" s="68"/>
      <c r="AK728" s="68"/>
      <c r="AL728" s="68"/>
      <c r="AM728" s="68"/>
      <c r="AN728" s="68"/>
      <c r="AO728" s="68"/>
      <c r="AP728" s="68"/>
      <c r="AQ728" s="68"/>
      <c r="AR728" s="68"/>
      <c r="AS728" s="68"/>
      <c r="AT728" s="68"/>
    </row>
    <row r="729" spans="1:46" ht="30" customHeight="1" x14ac:dyDescent="0.2">
      <c r="A729" s="68"/>
      <c r="B729" s="68"/>
      <c r="C729" s="68"/>
      <c r="D729" s="68"/>
      <c r="E729" s="68"/>
      <c r="F729" s="68"/>
      <c r="G729" s="68"/>
      <c r="H729" s="68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7"/>
      <c r="W729" s="67"/>
      <c r="X729" s="67"/>
      <c r="Y729" s="67"/>
      <c r="Z729" s="1"/>
      <c r="AA729" s="68"/>
      <c r="AB729" s="68"/>
      <c r="AC729" s="68"/>
      <c r="AD729" s="68"/>
      <c r="AE729" s="68"/>
      <c r="AF729" s="68"/>
      <c r="AG729" s="68"/>
      <c r="AH729" s="68"/>
      <c r="AI729" s="68"/>
      <c r="AJ729" s="68"/>
      <c r="AK729" s="68"/>
      <c r="AL729" s="68"/>
      <c r="AM729" s="68"/>
      <c r="AN729" s="68"/>
      <c r="AO729" s="68"/>
      <c r="AP729" s="68"/>
      <c r="AQ729" s="68"/>
      <c r="AR729" s="68"/>
      <c r="AS729" s="68"/>
      <c r="AT729" s="68"/>
    </row>
    <row r="730" spans="1:46" ht="30" customHeight="1" x14ac:dyDescent="0.2">
      <c r="A730" s="68"/>
      <c r="B730" s="68"/>
      <c r="C730" s="68"/>
      <c r="D730" s="68"/>
      <c r="E730" s="68"/>
      <c r="F730" s="68"/>
      <c r="G730" s="68"/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7"/>
      <c r="W730" s="67"/>
      <c r="X730" s="67"/>
      <c r="Y730" s="67"/>
      <c r="Z730" s="1"/>
      <c r="AA730" s="68"/>
      <c r="AB730" s="68"/>
      <c r="AC730" s="68"/>
      <c r="AD730" s="68"/>
      <c r="AE730" s="68"/>
      <c r="AF730" s="68"/>
      <c r="AG730" s="68"/>
      <c r="AH730" s="68"/>
      <c r="AI730" s="68"/>
      <c r="AJ730" s="68"/>
      <c r="AK730" s="68"/>
      <c r="AL730" s="68"/>
      <c r="AM730" s="68"/>
      <c r="AN730" s="68"/>
      <c r="AO730" s="68"/>
      <c r="AP730" s="68"/>
      <c r="AQ730" s="68"/>
      <c r="AR730" s="68"/>
      <c r="AS730" s="68"/>
      <c r="AT730" s="68"/>
    </row>
    <row r="731" spans="1:46" ht="30" customHeight="1" x14ac:dyDescent="0.2">
      <c r="A731" s="68"/>
      <c r="B731" s="68"/>
      <c r="C731" s="68"/>
      <c r="D731" s="68"/>
      <c r="E731" s="68"/>
      <c r="F731" s="68"/>
      <c r="G731" s="68"/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7"/>
      <c r="W731" s="67"/>
      <c r="X731" s="67"/>
      <c r="Y731" s="67"/>
      <c r="Z731" s="1"/>
      <c r="AA731" s="68"/>
      <c r="AB731" s="68"/>
      <c r="AC731" s="68"/>
      <c r="AD731" s="68"/>
      <c r="AE731" s="68"/>
      <c r="AF731" s="68"/>
      <c r="AG731" s="68"/>
      <c r="AH731" s="68"/>
      <c r="AI731" s="68"/>
      <c r="AJ731" s="68"/>
      <c r="AK731" s="68"/>
      <c r="AL731" s="68"/>
      <c r="AM731" s="68"/>
      <c r="AN731" s="68"/>
      <c r="AO731" s="68"/>
      <c r="AP731" s="68"/>
      <c r="AQ731" s="68"/>
      <c r="AR731" s="68"/>
      <c r="AS731" s="68"/>
      <c r="AT731" s="68"/>
    </row>
    <row r="732" spans="1:46" ht="30" customHeight="1" x14ac:dyDescent="0.2">
      <c r="A732" s="68"/>
      <c r="B732" s="68"/>
      <c r="C732" s="68"/>
      <c r="D732" s="68"/>
      <c r="E732" s="68"/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7"/>
      <c r="W732" s="67"/>
      <c r="X732" s="67"/>
      <c r="Y732" s="67"/>
      <c r="Z732" s="1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68"/>
      <c r="AM732" s="68"/>
      <c r="AN732" s="68"/>
      <c r="AO732" s="68"/>
      <c r="AP732" s="68"/>
      <c r="AQ732" s="68"/>
      <c r="AR732" s="68"/>
      <c r="AS732" s="68"/>
      <c r="AT732" s="68"/>
    </row>
    <row r="733" spans="1:46" ht="30" customHeight="1" x14ac:dyDescent="0.2">
      <c r="A733" s="68"/>
      <c r="B733" s="68"/>
      <c r="C733" s="68"/>
      <c r="D733" s="68"/>
      <c r="E733" s="68"/>
      <c r="F733" s="68"/>
      <c r="G733" s="68"/>
      <c r="H733" s="68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7"/>
      <c r="W733" s="67"/>
      <c r="X733" s="67"/>
      <c r="Y733" s="67"/>
      <c r="Z733" s="1"/>
      <c r="AA733" s="68"/>
      <c r="AB733" s="68"/>
      <c r="AC733" s="68"/>
      <c r="AD733" s="68"/>
      <c r="AE733" s="68"/>
      <c r="AF733" s="68"/>
      <c r="AG733" s="68"/>
      <c r="AH733" s="68"/>
      <c r="AI733" s="68"/>
      <c r="AJ733" s="68"/>
      <c r="AK733" s="68"/>
      <c r="AL733" s="68"/>
      <c r="AM733" s="68"/>
      <c r="AN733" s="68"/>
      <c r="AO733" s="68"/>
      <c r="AP733" s="68"/>
      <c r="AQ733" s="68"/>
      <c r="AR733" s="68"/>
      <c r="AS733" s="68"/>
      <c r="AT733" s="68"/>
    </row>
    <row r="734" spans="1:46" ht="30" customHeight="1" x14ac:dyDescent="0.2">
      <c r="A734" s="68"/>
      <c r="B734" s="68"/>
      <c r="C734" s="68"/>
      <c r="D734" s="68"/>
      <c r="E734" s="68"/>
      <c r="F734" s="68"/>
      <c r="G734" s="68"/>
      <c r="H734" s="68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7"/>
      <c r="W734" s="67"/>
      <c r="X734" s="67"/>
      <c r="Y734" s="67"/>
      <c r="Z734" s="1"/>
      <c r="AA734" s="68"/>
      <c r="AB734" s="68"/>
      <c r="AC734" s="68"/>
      <c r="AD734" s="68"/>
      <c r="AE734" s="68"/>
      <c r="AF734" s="68"/>
      <c r="AG734" s="68"/>
      <c r="AH734" s="68"/>
      <c r="AI734" s="68"/>
      <c r="AJ734" s="68"/>
      <c r="AK734" s="68"/>
      <c r="AL734" s="68"/>
      <c r="AM734" s="68"/>
      <c r="AN734" s="68"/>
      <c r="AO734" s="68"/>
      <c r="AP734" s="68"/>
      <c r="AQ734" s="68"/>
      <c r="AR734" s="68"/>
      <c r="AS734" s="68"/>
      <c r="AT734" s="68"/>
    </row>
    <row r="735" spans="1:46" ht="30" customHeight="1" x14ac:dyDescent="0.2">
      <c r="A735" s="68"/>
      <c r="B735" s="68"/>
      <c r="C735" s="68"/>
      <c r="D735" s="68"/>
      <c r="E735" s="68"/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7"/>
      <c r="W735" s="67"/>
      <c r="X735" s="67"/>
      <c r="Y735" s="67"/>
      <c r="Z735" s="1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</row>
    <row r="736" spans="1:46" ht="30" customHeight="1" x14ac:dyDescent="0.2">
      <c r="A736" s="68"/>
      <c r="B736" s="68"/>
      <c r="C736" s="68"/>
      <c r="D736" s="68"/>
      <c r="E736" s="68"/>
      <c r="F736" s="68"/>
      <c r="G736" s="68"/>
      <c r="H736" s="68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7"/>
      <c r="W736" s="67"/>
      <c r="X736" s="67"/>
      <c r="Y736" s="67"/>
      <c r="Z736" s="1"/>
      <c r="AA736" s="68"/>
      <c r="AB736" s="68"/>
      <c r="AC736" s="68"/>
      <c r="AD736" s="68"/>
      <c r="AE736" s="68"/>
      <c r="AF736" s="68"/>
      <c r="AG736" s="68"/>
      <c r="AH736" s="68"/>
      <c r="AI736" s="68"/>
      <c r="AJ736" s="68"/>
      <c r="AK736" s="68"/>
      <c r="AL736" s="68"/>
      <c r="AM736" s="68"/>
      <c r="AN736" s="68"/>
      <c r="AO736" s="68"/>
      <c r="AP736" s="68"/>
      <c r="AQ736" s="68"/>
      <c r="AR736" s="68"/>
      <c r="AS736" s="68"/>
      <c r="AT736" s="68"/>
    </row>
    <row r="737" spans="1:46" ht="30" customHeight="1" x14ac:dyDescent="0.2">
      <c r="A737" s="68"/>
      <c r="B737" s="68"/>
      <c r="C737" s="68"/>
      <c r="D737" s="68"/>
      <c r="E737" s="68"/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7"/>
      <c r="W737" s="67"/>
      <c r="X737" s="67"/>
      <c r="Y737" s="67"/>
      <c r="Z737" s="1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</row>
    <row r="738" spans="1:46" ht="30" customHeight="1" x14ac:dyDescent="0.2">
      <c r="A738" s="68"/>
      <c r="B738" s="68"/>
      <c r="C738" s="68"/>
      <c r="D738" s="68"/>
      <c r="E738" s="68"/>
      <c r="F738" s="68"/>
      <c r="G738" s="68"/>
      <c r="H738" s="68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7"/>
      <c r="W738" s="67"/>
      <c r="X738" s="67"/>
      <c r="Y738" s="67"/>
      <c r="Z738" s="1"/>
      <c r="AA738" s="68"/>
      <c r="AB738" s="68"/>
      <c r="AC738" s="68"/>
      <c r="AD738" s="68"/>
      <c r="AE738" s="68"/>
      <c r="AF738" s="68"/>
      <c r="AG738" s="68"/>
      <c r="AH738" s="68"/>
      <c r="AI738" s="68"/>
      <c r="AJ738" s="68"/>
      <c r="AK738" s="68"/>
      <c r="AL738" s="68"/>
      <c r="AM738" s="68"/>
      <c r="AN738" s="68"/>
      <c r="AO738" s="68"/>
      <c r="AP738" s="68"/>
      <c r="AQ738" s="68"/>
      <c r="AR738" s="68"/>
      <c r="AS738" s="68"/>
      <c r="AT738" s="68"/>
    </row>
    <row r="739" spans="1:46" ht="30" customHeight="1" x14ac:dyDescent="0.2">
      <c r="A739" s="68"/>
      <c r="B739" s="68"/>
      <c r="C739" s="68"/>
      <c r="D739" s="68"/>
      <c r="E739" s="68"/>
      <c r="F739" s="68"/>
      <c r="G739" s="68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7"/>
      <c r="W739" s="67"/>
      <c r="X739" s="67"/>
      <c r="Y739" s="67"/>
      <c r="Z739" s="1"/>
      <c r="AA739" s="68"/>
      <c r="AB739" s="68"/>
      <c r="AC739" s="68"/>
      <c r="AD739" s="68"/>
      <c r="AE739" s="68"/>
      <c r="AF739" s="68"/>
      <c r="AG739" s="68"/>
      <c r="AH739" s="68"/>
      <c r="AI739" s="68"/>
      <c r="AJ739" s="68"/>
      <c r="AK739" s="68"/>
      <c r="AL739" s="68"/>
      <c r="AM739" s="68"/>
      <c r="AN739" s="68"/>
      <c r="AO739" s="68"/>
      <c r="AP739" s="68"/>
      <c r="AQ739" s="68"/>
      <c r="AR739" s="68"/>
      <c r="AS739" s="68"/>
      <c r="AT739" s="68"/>
    </row>
    <row r="740" spans="1:46" ht="30" customHeight="1" x14ac:dyDescent="0.2">
      <c r="A740" s="68"/>
      <c r="B740" s="68"/>
      <c r="C740" s="68"/>
      <c r="D740" s="68"/>
      <c r="E740" s="68"/>
      <c r="F740" s="68"/>
      <c r="G740" s="68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7"/>
      <c r="W740" s="67"/>
      <c r="X740" s="67"/>
      <c r="Y740" s="67"/>
      <c r="Z740" s="1"/>
      <c r="AA740" s="68"/>
      <c r="AB740" s="68"/>
      <c r="AC740" s="68"/>
      <c r="AD740" s="68"/>
      <c r="AE740" s="68"/>
      <c r="AF740" s="68"/>
      <c r="AG740" s="68"/>
      <c r="AH740" s="68"/>
      <c r="AI740" s="68"/>
      <c r="AJ740" s="68"/>
      <c r="AK740" s="68"/>
      <c r="AL740" s="68"/>
      <c r="AM740" s="68"/>
      <c r="AN740" s="68"/>
      <c r="AO740" s="68"/>
      <c r="AP740" s="68"/>
      <c r="AQ740" s="68"/>
      <c r="AR740" s="68"/>
      <c r="AS740" s="68"/>
      <c r="AT740" s="68"/>
    </row>
    <row r="741" spans="1:46" ht="30" customHeight="1" x14ac:dyDescent="0.2">
      <c r="A741" s="68"/>
      <c r="B741" s="68"/>
      <c r="C741" s="68"/>
      <c r="D741" s="68"/>
      <c r="E741" s="68"/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7"/>
      <c r="W741" s="67"/>
      <c r="X741" s="67"/>
      <c r="Y741" s="67"/>
      <c r="Z741" s="1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</row>
    <row r="742" spans="1:46" ht="30" customHeight="1" x14ac:dyDescent="0.2">
      <c r="A742" s="68"/>
      <c r="B742" s="68"/>
      <c r="C742" s="68"/>
      <c r="D742" s="68"/>
      <c r="E742" s="68"/>
      <c r="F742" s="68"/>
      <c r="G742" s="68"/>
      <c r="H742" s="68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7"/>
      <c r="W742" s="67"/>
      <c r="X742" s="67"/>
      <c r="Y742" s="67"/>
      <c r="Z742" s="1"/>
      <c r="AA742" s="68"/>
      <c r="AB742" s="68"/>
      <c r="AC742" s="68"/>
      <c r="AD742" s="68"/>
      <c r="AE742" s="68"/>
      <c r="AF742" s="68"/>
      <c r="AG742" s="68"/>
      <c r="AH742" s="68"/>
      <c r="AI742" s="68"/>
      <c r="AJ742" s="68"/>
      <c r="AK742" s="68"/>
      <c r="AL742" s="68"/>
      <c r="AM742" s="68"/>
      <c r="AN742" s="68"/>
      <c r="AO742" s="68"/>
      <c r="AP742" s="68"/>
      <c r="AQ742" s="68"/>
      <c r="AR742" s="68"/>
      <c r="AS742" s="68"/>
      <c r="AT742" s="68"/>
    </row>
    <row r="743" spans="1:46" ht="30" customHeight="1" x14ac:dyDescent="0.2">
      <c r="A743" s="68"/>
      <c r="B743" s="68"/>
      <c r="C743" s="68"/>
      <c r="D743" s="68"/>
      <c r="E743" s="68"/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7"/>
      <c r="W743" s="67"/>
      <c r="X743" s="67"/>
      <c r="Y743" s="67"/>
      <c r="Z743" s="1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</row>
    <row r="744" spans="1:46" ht="30" customHeight="1" x14ac:dyDescent="0.2">
      <c r="A744" s="68"/>
      <c r="B744" s="68"/>
      <c r="C744" s="68"/>
      <c r="D744" s="68"/>
      <c r="E744" s="68"/>
      <c r="F744" s="68"/>
      <c r="G744" s="68"/>
      <c r="H744" s="68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7"/>
      <c r="W744" s="67"/>
      <c r="X744" s="67"/>
      <c r="Y744" s="67"/>
      <c r="Z744" s="1"/>
      <c r="AA744" s="68"/>
      <c r="AB744" s="68"/>
      <c r="AC744" s="68"/>
      <c r="AD744" s="68"/>
      <c r="AE744" s="68"/>
      <c r="AF744" s="68"/>
      <c r="AG744" s="68"/>
      <c r="AH744" s="68"/>
      <c r="AI744" s="68"/>
      <c r="AJ744" s="68"/>
      <c r="AK744" s="68"/>
      <c r="AL744" s="68"/>
      <c r="AM744" s="68"/>
      <c r="AN744" s="68"/>
      <c r="AO744" s="68"/>
      <c r="AP744" s="68"/>
      <c r="AQ744" s="68"/>
      <c r="AR744" s="68"/>
      <c r="AS744" s="68"/>
      <c r="AT744" s="68"/>
    </row>
    <row r="745" spans="1:46" ht="30" customHeight="1" x14ac:dyDescent="0.2">
      <c r="A745" s="68"/>
      <c r="B745" s="68"/>
      <c r="C745" s="68"/>
      <c r="D745" s="68"/>
      <c r="E745" s="68"/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7"/>
      <c r="W745" s="67"/>
      <c r="X745" s="67"/>
      <c r="Y745" s="67"/>
      <c r="Z745" s="1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</row>
    <row r="746" spans="1:46" ht="30" customHeight="1" x14ac:dyDescent="0.2">
      <c r="A746" s="68"/>
      <c r="B746" s="68"/>
      <c r="C746" s="68"/>
      <c r="D746" s="68"/>
      <c r="E746" s="68"/>
      <c r="F746" s="68"/>
      <c r="G746" s="68"/>
      <c r="H746" s="68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7"/>
      <c r="W746" s="67"/>
      <c r="X746" s="67"/>
      <c r="Y746" s="67"/>
      <c r="Z746" s="1"/>
      <c r="AA746" s="68"/>
      <c r="AB746" s="68"/>
      <c r="AC746" s="68"/>
      <c r="AD746" s="68"/>
      <c r="AE746" s="68"/>
      <c r="AF746" s="68"/>
      <c r="AG746" s="68"/>
      <c r="AH746" s="68"/>
      <c r="AI746" s="68"/>
      <c r="AJ746" s="68"/>
      <c r="AK746" s="68"/>
      <c r="AL746" s="68"/>
      <c r="AM746" s="68"/>
      <c r="AN746" s="68"/>
      <c r="AO746" s="68"/>
      <c r="AP746" s="68"/>
      <c r="AQ746" s="68"/>
      <c r="AR746" s="68"/>
      <c r="AS746" s="68"/>
      <c r="AT746" s="68"/>
    </row>
    <row r="747" spans="1:46" ht="30" customHeight="1" x14ac:dyDescent="0.2">
      <c r="A747" s="68"/>
      <c r="B747" s="68"/>
      <c r="C747" s="68"/>
      <c r="D747" s="68"/>
      <c r="E747" s="68"/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7"/>
      <c r="W747" s="67"/>
      <c r="X747" s="67"/>
      <c r="Y747" s="67"/>
      <c r="Z747" s="1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</row>
    <row r="748" spans="1:46" ht="30" customHeight="1" x14ac:dyDescent="0.2">
      <c r="A748" s="68"/>
      <c r="B748" s="68"/>
      <c r="C748" s="68"/>
      <c r="D748" s="68"/>
      <c r="E748" s="68"/>
      <c r="F748" s="68"/>
      <c r="G748" s="68"/>
      <c r="H748" s="68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7"/>
      <c r="W748" s="67"/>
      <c r="X748" s="67"/>
      <c r="Y748" s="67"/>
      <c r="Z748" s="1"/>
      <c r="AA748" s="68"/>
      <c r="AB748" s="68"/>
      <c r="AC748" s="68"/>
      <c r="AD748" s="68"/>
      <c r="AE748" s="68"/>
      <c r="AF748" s="68"/>
      <c r="AG748" s="68"/>
      <c r="AH748" s="68"/>
      <c r="AI748" s="68"/>
      <c r="AJ748" s="68"/>
      <c r="AK748" s="68"/>
      <c r="AL748" s="68"/>
      <c r="AM748" s="68"/>
      <c r="AN748" s="68"/>
      <c r="AO748" s="68"/>
      <c r="AP748" s="68"/>
      <c r="AQ748" s="68"/>
      <c r="AR748" s="68"/>
      <c r="AS748" s="68"/>
      <c r="AT748" s="68"/>
    </row>
    <row r="749" spans="1:46" ht="30" customHeight="1" x14ac:dyDescent="0.2">
      <c r="A749" s="68"/>
      <c r="B749" s="68"/>
      <c r="C749" s="68"/>
      <c r="D749" s="68"/>
      <c r="E749" s="68"/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7"/>
      <c r="W749" s="67"/>
      <c r="X749" s="67"/>
      <c r="Y749" s="67"/>
      <c r="Z749" s="1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</row>
    <row r="750" spans="1:46" ht="30" customHeight="1" x14ac:dyDescent="0.2">
      <c r="A750" s="68"/>
      <c r="B750" s="68"/>
      <c r="C750" s="68"/>
      <c r="D750" s="68"/>
      <c r="E750" s="68"/>
      <c r="F750" s="68"/>
      <c r="G750" s="68"/>
      <c r="H750" s="68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7"/>
      <c r="W750" s="67"/>
      <c r="X750" s="67"/>
      <c r="Y750" s="67"/>
      <c r="Z750" s="1"/>
      <c r="AA750" s="68"/>
      <c r="AB750" s="68"/>
      <c r="AC750" s="68"/>
      <c r="AD750" s="68"/>
      <c r="AE750" s="68"/>
      <c r="AF750" s="68"/>
      <c r="AG750" s="68"/>
      <c r="AH750" s="68"/>
      <c r="AI750" s="68"/>
      <c r="AJ750" s="68"/>
      <c r="AK750" s="68"/>
      <c r="AL750" s="68"/>
      <c r="AM750" s="68"/>
      <c r="AN750" s="68"/>
      <c r="AO750" s="68"/>
      <c r="AP750" s="68"/>
      <c r="AQ750" s="68"/>
      <c r="AR750" s="68"/>
      <c r="AS750" s="68"/>
      <c r="AT750" s="68"/>
    </row>
    <row r="751" spans="1:46" ht="30" customHeight="1" x14ac:dyDescent="0.2">
      <c r="A751" s="68"/>
      <c r="B751" s="68"/>
      <c r="C751" s="68"/>
      <c r="D751" s="68"/>
      <c r="E751" s="68"/>
      <c r="F751" s="68"/>
      <c r="G751" s="68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7"/>
      <c r="W751" s="67"/>
      <c r="X751" s="67"/>
      <c r="Y751" s="67"/>
      <c r="Z751" s="1"/>
      <c r="AA751" s="68"/>
      <c r="AB751" s="68"/>
      <c r="AC751" s="68"/>
      <c r="AD751" s="68"/>
      <c r="AE751" s="68"/>
      <c r="AF751" s="68"/>
      <c r="AG751" s="68"/>
      <c r="AH751" s="68"/>
      <c r="AI751" s="68"/>
      <c r="AJ751" s="68"/>
      <c r="AK751" s="68"/>
      <c r="AL751" s="68"/>
      <c r="AM751" s="68"/>
      <c r="AN751" s="68"/>
      <c r="AO751" s="68"/>
      <c r="AP751" s="68"/>
      <c r="AQ751" s="68"/>
      <c r="AR751" s="68"/>
      <c r="AS751" s="68"/>
      <c r="AT751" s="68"/>
    </row>
    <row r="752" spans="1:46" ht="30" customHeight="1" x14ac:dyDescent="0.2">
      <c r="A752" s="68"/>
      <c r="B752" s="68"/>
      <c r="C752" s="68"/>
      <c r="D752" s="68"/>
      <c r="E752" s="68"/>
      <c r="F752" s="68"/>
      <c r="G752" s="68"/>
      <c r="H752" s="68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7"/>
      <c r="W752" s="67"/>
      <c r="X752" s="67"/>
      <c r="Y752" s="67"/>
      <c r="Z752" s="1"/>
      <c r="AA752" s="68"/>
      <c r="AB752" s="68"/>
      <c r="AC752" s="68"/>
      <c r="AD752" s="68"/>
      <c r="AE752" s="68"/>
      <c r="AF752" s="68"/>
      <c r="AG752" s="68"/>
      <c r="AH752" s="68"/>
      <c r="AI752" s="68"/>
      <c r="AJ752" s="68"/>
      <c r="AK752" s="68"/>
      <c r="AL752" s="68"/>
      <c r="AM752" s="68"/>
      <c r="AN752" s="68"/>
      <c r="AO752" s="68"/>
      <c r="AP752" s="68"/>
      <c r="AQ752" s="68"/>
      <c r="AR752" s="68"/>
      <c r="AS752" s="68"/>
      <c r="AT752" s="68"/>
    </row>
    <row r="753" spans="1:46" ht="30" customHeight="1" x14ac:dyDescent="0.2">
      <c r="A753" s="68"/>
      <c r="B753" s="68"/>
      <c r="C753" s="68"/>
      <c r="D753" s="68"/>
      <c r="E753" s="68"/>
      <c r="F753" s="68"/>
      <c r="G753" s="68"/>
      <c r="H753" s="68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7"/>
      <c r="W753" s="67"/>
      <c r="X753" s="67"/>
      <c r="Y753" s="67"/>
      <c r="Z753" s="1"/>
      <c r="AA753" s="68"/>
      <c r="AB753" s="68"/>
      <c r="AC753" s="68"/>
      <c r="AD753" s="68"/>
      <c r="AE753" s="68"/>
      <c r="AF753" s="68"/>
      <c r="AG753" s="68"/>
      <c r="AH753" s="68"/>
      <c r="AI753" s="68"/>
      <c r="AJ753" s="68"/>
      <c r="AK753" s="68"/>
      <c r="AL753" s="68"/>
      <c r="AM753" s="68"/>
      <c r="AN753" s="68"/>
      <c r="AO753" s="68"/>
      <c r="AP753" s="68"/>
      <c r="AQ753" s="68"/>
      <c r="AR753" s="68"/>
      <c r="AS753" s="68"/>
      <c r="AT753" s="68"/>
    </row>
    <row r="754" spans="1:46" ht="30" customHeight="1" x14ac:dyDescent="0.2">
      <c r="A754" s="68"/>
      <c r="B754" s="68"/>
      <c r="C754" s="68"/>
      <c r="D754" s="68"/>
      <c r="E754" s="68"/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7"/>
      <c r="W754" s="67"/>
      <c r="X754" s="67"/>
      <c r="Y754" s="67"/>
      <c r="Z754" s="1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</row>
    <row r="755" spans="1:46" ht="30" customHeight="1" x14ac:dyDescent="0.2">
      <c r="A755" s="68"/>
      <c r="B755" s="68"/>
      <c r="C755" s="68"/>
      <c r="D755" s="68"/>
      <c r="E755" s="68"/>
      <c r="F755" s="68"/>
      <c r="G755" s="68"/>
      <c r="H755" s="68"/>
      <c r="I755" s="68"/>
      <c r="J755" s="68"/>
      <c r="K755" s="68"/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7"/>
      <c r="W755" s="67"/>
      <c r="X755" s="67"/>
      <c r="Y755" s="67"/>
      <c r="Z755" s="1"/>
      <c r="AA755" s="68"/>
      <c r="AB755" s="68"/>
      <c r="AC755" s="68"/>
      <c r="AD755" s="68"/>
      <c r="AE755" s="68"/>
      <c r="AF755" s="68"/>
      <c r="AG755" s="68"/>
      <c r="AH755" s="68"/>
      <c r="AI755" s="68"/>
      <c r="AJ755" s="68"/>
      <c r="AK755" s="68"/>
      <c r="AL755" s="68"/>
      <c r="AM755" s="68"/>
      <c r="AN755" s="68"/>
      <c r="AO755" s="68"/>
      <c r="AP755" s="68"/>
      <c r="AQ755" s="68"/>
      <c r="AR755" s="68"/>
      <c r="AS755" s="68"/>
      <c r="AT755" s="68"/>
    </row>
    <row r="756" spans="1:46" ht="30" customHeight="1" x14ac:dyDescent="0.2">
      <c r="A756" s="68"/>
      <c r="B756" s="68"/>
      <c r="C756" s="68"/>
      <c r="D756" s="68"/>
      <c r="E756" s="68"/>
      <c r="F756" s="68"/>
      <c r="G756" s="68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7"/>
      <c r="W756" s="67"/>
      <c r="X756" s="67"/>
      <c r="Y756" s="67"/>
      <c r="Z756" s="1"/>
      <c r="AA756" s="68"/>
      <c r="AB756" s="68"/>
      <c r="AC756" s="68"/>
      <c r="AD756" s="68"/>
      <c r="AE756" s="68"/>
      <c r="AF756" s="68"/>
      <c r="AG756" s="68"/>
      <c r="AH756" s="68"/>
      <c r="AI756" s="68"/>
      <c r="AJ756" s="68"/>
      <c r="AK756" s="68"/>
      <c r="AL756" s="68"/>
      <c r="AM756" s="68"/>
      <c r="AN756" s="68"/>
      <c r="AO756" s="68"/>
      <c r="AP756" s="68"/>
      <c r="AQ756" s="68"/>
      <c r="AR756" s="68"/>
      <c r="AS756" s="68"/>
      <c r="AT756" s="68"/>
    </row>
    <row r="757" spans="1:46" ht="30" customHeight="1" x14ac:dyDescent="0.2">
      <c r="A757" s="68"/>
      <c r="B757" s="68"/>
      <c r="C757" s="68"/>
      <c r="D757" s="68"/>
      <c r="E757" s="68"/>
      <c r="F757" s="68"/>
      <c r="G757" s="68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7"/>
      <c r="W757" s="67"/>
      <c r="X757" s="67"/>
      <c r="Y757" s="67"/>
      <c r="Z757" s="1"/>
      <c r="AA757" s="68"/>
      <c r="AB757" s="68"/>
      <c r="AC757" s="68"/>
      <c r="AD757" s="68"/>
      <c r="AE757" s="68"/>
      <c r="AF757" s="68"/>
      <c r="AG757" s="68"/>
      <c r="AH757" s="68"/>
      <c r="AI757" s="68"/>
      <c r="AJ757" s="68"/>
      <c r="AK757" s="68"/>
      <c r="AL757" s="68"/>
      <c r="AM757" s="68"/>
      <c r="AN757" s="68"/>
      <c r="AO757" s="68"/>
      <c r="AP757" s="68"/>
      <c r="AQ757" s="68"/>
      <c r="AR757" s="68"/>
      <c r="AS757" s="68"/>
      <c r="AT757" s="68"/>
    </row>
    <row r="758" spans="1:46" ht="30" customHeight="1" x14ac:dyDescent="0.2">
      <c r="A758" s="68"/>
      <c r="B758" s="68"/>
      <c r="C758" s="68"/>
      <c r="D758" s="68"/>
      <c r="E758" s="68"/>
      <c r="F758" s="68"/>
      <c r="G758" s="68"/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7"/>
      <c r="W758" s="67"/>
      <c r="X758" s="67"/>
      <c r="Y758" s="67"/>
      <c r="Z758" s="1"/>
      <c r="AA758" s="68"/>
      <c r="AB758" s="68"/>
      <c r="AC758" s="68"/>
      <c r="AD758" s="68"/>
      <c r="AE758" s="68"/>
      <c r="AF758" s="68"/>
      <c r="AG758" s="68"/>
      <c r="AH758" s="68"/>
      <c r="AI758" s="68"/>
      <c r="AJ758" s="68"/>
      <c r="AK758" s="68"/>
      <c r="AL758" s="68"/>
      <c r="AM758" s="68"/>
      <c r="AN758" s="68"/>
      <c r="AO758" s="68"/>
      <c r="AP758" s="68"/>
      <c r="AQ758" s="68"/>
      <c r="AR758" s="68"/>
      <c r="AS758" s="68"/>
      <c r="AT758" s="68"/>
    </row>
    <row r="759" spans="1:46" ht="30" customHeight="1" x14ac:dyDescent="0.2">
      <c r="A759" s="68"/>
      <c r="B759" s="68"/>
      <c r="C759" s="68"/>
      <c r="D759" s="68"/>
      <c r="E759" s="68"/>
      <c r="F759" s="68"/>
      <c r="G759" s="68"/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7"/>
      <c r="W759" s="67"/>
      <c r="X759" s="67"/>
      <c r="Y759" s="67"/>
      <c r="Z759" s="1"/>
      <c r="AA759" s="68"/>
      <c r="AB759" s="68"/>
      <c r="AC759" s="68"/>
      <c r="AD759" s="68"/>
      <c r="AE759" s="68"/>
      <c r="AF759" s="68"/>
      <c r="AG759" s="68"/>
      <c r="AH759" s="68"/>
      <c r="AI759" s="68"/>
      <c r="AJ759" s="68"/>
      <c r="AK759" s="68"/>
      <c r="AL759" s="68"/>
      <c r="AM759" s="68"/>
      <c r="AN759" s="68"/>
      <c r="AO759" s="68"/>
      <c r="AP759" s="68"/>
      <c r="AQ759" s="68"/>
      <c r="AR759" s="68"/>
      <c r="AS759" s="68"/>
      <c r="AT759" s="68"/>
    </row>
    <row r="760" spans="1:46" ht="30" customHeight="1" x14ac:dyDescent="0.2">
      <c r="A760" s="68"/>
      <c r="B760" s="68"/>
      <c r="C760" s="68"/>
      <c r="D760" s="68"/>
      <c r="E760" s="68"/>
      <c r="F760" s="68"/>
      <c r="G760" s="68"/>
      <c r="H760" s="68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7"/>
      <c r="W760" s="67"/>
      <c r="X760" s="67"/>
      <c r="Y760" s="67"/>
      <c r="Z760" s="1"/>
      <c r="AA760" s="68"/>
      <c r="AB760" s="68"/>
      <c r="AC760" s="68"/>
      <c r="AD760" s="68"/>
      <c r="AE760" s="68"/>
      <c r="AF760" s="68"/>
      <c r="AG760" s="68"/>
      <c r="AH760" s="68"/>
      <c r="AI760" s="68"/>
      <c r="AJ760" s="68"/>
      <c r="AK760" s="68"/>
      <c r="AL760" s="68"/>
      <c r="AM760" s="68"/>
      <c r="AN760" s="68"/>
      <c r="AO760" s="68"/>
      <c r="AP760" s="68"/>
      <c r="AQ760" s="68"/>
      <c r="AR760" s="68"/>
      <c r="AS760" s="68"/>
      <c r="AT760" s="68"/>
    </row>
    <row r="761" spans="1:46" ht="30" customHeight="1" x14ac:dyDescent="0.2">
      <c r="A761" s="68"/>
      <c r="B761" s="68"/>
      <c r="C761" s="68"/>
      <c r="D761" s="68"/>
      <c r="E761" s="68"/>
      <c r="F761" s="68"/>
      <c r="G761" s="68"/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7"/>
      <c r="W761" s="67"/>
      <c r="X761" s="67"/>
      <c r="Y761" s="67"/>
      <c r="Z761" s="1"/>
      <c r="AA761" s="68"/>
      <c r="AB761" s="68"/>
      <c r="AC761" s="68"/>
      <c r="AD761" s="68"/>
      <c r="AE761" s="68"/>
      <c r="AF761" s="68"/>
      <c r="AG761" s="68"/>
      <c r="AH761" s="68"/>
      <c r="AI761" s="68"/>
      <c r="AJ761" s="68"/>
      <c r="AK761" s="68"/>
      <c r="AL761" s="68"/>
      <c r="AM761" s="68"/>
      <c r="AN761" s="68"/>
      <c r="AO761" s="68"/>
      <c r="AP761" s="68"/>
      <c r="AQ761" s="68"/>
      <c r="AR761" s="68"/>
      <c r="AS761" s="68"/>
      <c r="AT761" s="68"/>
    </row>
    <row r="762" spans="1:46" ht="30" customHeight="1" x14ac:dyDescent="0.2">
      <c r="A762" s="68"/>
      <c r="B762" s="68"/>
      <c r="C762" s="68"/>
      <c r="D762" s="68"/>
      <c r="E762" s="68"/>
      <c r="F762" s="68"/>
      <c r="G762" s="68"/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7"/>
      <c r="W762" s="67"/>
      <c r="X762" s="67"/>
      <c r="Y762" s="67"/>
      <c r="Z762" s="1"/>
      <c r="AA762" s="68"/>
      <c r="AB762" s="68"/>
      <c r="AC762" s="68"/>
      <c r="AD762" s="68"/>
      <c r="AE762" s="68"/>
      <c r="AF762" s="68"/>
      <c r="AG762" s="68"/>
      <c r="AH762" s="68"/>
      <c r="AI762" s="68"/>
      <c r="AJ762" s="68"/>
      <c r="AK762" s="68"/>
      <c r="AL762" s="68"/>
      <c r="AM762" s="68"/>
      <c r="AN762" s="68"/>
      <c r="AO762" s="68"/>
      <c r="AP762" s="68"/>
      <c r="AQ762" s="68"/>
      <c r="AR762" s="68"/>
      <c r="AS762" s="68"/>
      <c r="AT762" s="68"/>
    </row>
    <row r="763" spans="1:46" ht="30" customHeight="1" x14ac:dyDescent="0.2">
      <c r="A763" s="68"/>
      <c r="B763" s="68"/>
      <c r="C763" s="68"/>
      <c r="D763" s="68"/>
      <c r="E763" s="68"/>
      <c r="F763" s="68"/>
      <c r="G763" s="68"/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7"/>
      <c r="W763" s="67"/>
      <c r="X763" s="67"/>
      <c r="Y763" s="67"/>
      <c r="Z763" s="1"/>
      <c r="AA763" s="68"/>
      <c r="AB763" s="68"/>
      <c r="AC763" s="68"/>
      <c r="AD763" s="68"/>
      <c r="AE763" s="68"/>
      <c r="AF763" s="68"/>
      <c r="AG763" s="68"/>
      <c r="AH763" s="68"/>
      <c r="AI763" s="68"/>
      <c r="AJ763" s="68"/>
      <c r="AK763" s="68"/>
      <c r="AL763" s="68"/>
      <c r="AM763" s="68"/>
      <c r="AN763" s="68"/>
      <c r="AO763" s="68"/>
      <c r="AP763" s="68"/>
      <c r="AQ763" s="68"/>
      <c r="AR763" s="68"/>
      <c r="AS763" s="68"/>
      <c r="AT763" s="68"/>
    </row>
    <row r="764" spans="1:46" ht="30" customHeight="1" x14ac:dyDescent="0.2">
      <c r="A764" s="68"/>
      <c r="B764" s="68"/>
      <c r="C764" s="68"/>
      <c r="D764" s="68"/>
      <c r="E764" s="68"/>
      <c r="F764" s="68"/>
      <c r="G764" s="68"/>
      <c r="H764" s="68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7"/>
      <c r="W764" s="67"/>
      <c r="X764" s="67"/>
      <c r="Y764" s="67"/>
      <c r="Z764" s="1"/>
      <c r="AA764" s="68"/>
      <c r="AB764" s="68"/>
      <c r="AC764" s="68"/>
      <c r="AD764" s="68"/>
      <c r="AE764" s="68"/>
      <c r="AF764" s="68"/>
      <c r="AG764" s="68"/>
      <c r="AH764" s="68"/>
      <c r="AI764" s="68"/>
      <c r="AJ764" s="68"/>
      <c r="AK764" s="68"/>
      <c r="AL764" s="68"/>
      <c r="AM764" s="68"/>
      <c r="AN764" s="68"/>
      <c r="AO764" s="68"/>
      <c r="AP764" s="68"/>
      <c r="AQ764" s="68"/>
      <c r="AR764" s="68"/>
      <c r="AS764" s="68"/>
      <c r="AT764" s="68"/>
    </row>
    <row r="765" spans="1:46" ht="30" customHeight="1" x14ac:dyDescent="0.2">
      <c r="A765" s="68"/>
      <c r="B765" s="68"/>
      <c r="C765" s="68"/>
      <c r="D765" s="68"/>
      <c r="E765" s="68"/>
      <c r="F765" s="68"/>
      <c r="G765" s="68"/>
      <c r="H765" s="68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7"/>
      <c r="W765" s="67"/>
      <c r="X765" s="67"/>
      <c r="Y765" s="67"/>
      <c r="Z765" s="1"/>
      <c r="AA765" s="68"/>
      <c r="AB765" s="68"/>
      <c r="AC765" s="68"/>
      <c r="AD765" s="68"/>
      <c r="AE765" s="68"/>
      <c r="AF765" s="68"/>
      <c r="AG765" s="68"/>
      <c r="AH765" s="68"/>
      <c r="AI765" s="68"/>
      <c r="AJ765" s="68"/>
      <c r="AK765" s="68"/>
      <c r="AL765" s="68"/>
      <c r="AM765" s="68"/>
      <c r="AN765" s="68"/>
      <c r="AO765" s="68"/>
      <c r="AP765" s="68"/>
      <c r="AQ765" s="68"/>
      <c r="AR765" s="68"/>
      <c r="AS765" s="68"/>
      <c r="AT765" s="68"/>
    </row>
    <row r="766" spans="1:46" ht="30" customHeight="1" x14ac:dyDescent="0.2">
      <c r="A766" s="68"/>
      <c r="B766" s="68"/>
      <c r="C766" s="68"/>
      <c r="D766" s="68"/>
      <c r="E766" s="68"/>
      <c r="F766" s="68"/>
      <c r="G766" s="68"/>
      <c r="H766" s="68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7"/>
      <c r="W766" s="67"/>
      <c r="X766" s="67"/>
      <c r="Y766" s="67"/>
      <c r="Z766" s="1"/>
      <c r="AA766" s="68"/>
      <c r="AB766" s="68"/>
      <c r="AC766" s="68"/>
      <c r="AD766" s="68"/>
      <c r="AE766" s="68"/>
      <c r="AF766" s="68"/>
      <c r="AG766" s="68"/>
      <c r="AH766" s="68"/>
      <c r="AI766" s="68"/>
      <c r="AJ766" s="68"/>
      <c r="AK766" s="68"/>
      <c r="AL766" s="68"/>
      <c r="AM766" s="68"/>
      <c r="AN766" s="68"/>
      <c r="AO766" s="68"/>
      <c r="AP766" s="68"/>
      <c r="AQ766" s="68"/>
      <c r="AR766" s="68"/>
      <c r="AS766" s="68"/>
      <c r="AT766" s="68"/>
    </row>
    <row r="767" spans="1:46" ht="30" customHeight="1" x14ac:dyDescent="0.2">
      <c r="A767" s="68"/>
      <c r="B767" s="68"/>
      <c r="C767" s="68"/>
      <c r="D767" s="68"/>
      <c r="E767" s="68"/>
      <c r="F767" s="68"/>
      <c r="G767" s="68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7"/>
      <c r="W767" s="67"/>
      <c r="X767" s="67"/>
      <c r="Y767" s="67"/>
      <c r="Z767" s="1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68"/>
      <c r="AM767" s="68"/>
      <c r="AN767" s="68"/>
      <c r="AO767" s="68"/>
      <c r="AP767" s="68"/>
      <c r="AQ767" s="68"/>
      <c r="AR767" s="68"/>
      <c r="AS767" s="68"/>
      <c r="AT767" s="68"/>
    </row>
    <row r="768" spans="1:46" ht="30" customHeight="1" x14ac:dyDescent="0.2">
      <c r="A768" s="68"/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7"/>
      <c r="W768" s="67"/>
      <c r="X768" s="67"/>
      <c r="Y768" s="67"/>
      <c r="Z768" s="1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68"/>
      <c r="AM768" s="68"/>
      <c r="AN768" s="68"/>
      <c r="AO768" s="68"/>
      <c r="AP768" s="68"/>
      <c r="AQ768" s="68"/>
      <c r="AR768" s="68"/>
      <c r="AS768" s="68"/>
      <c r="AT768" s="68"/>
    </row>
    <row r="769" spans="1:46" ht="30" customHeight="1" x14ac:dyDescent="0.2">
      <c r="A769" s="68"/>
      <c r="B769" s="68"/>
      <c r="C769" s="68"/>
      <c r="D769" s="68"/>
      <c r="E769" s="68"/>
      <c r="F769" s="68"/>
      <c r="G769" s="68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7"/>
      <c r="W769" s="67"/>
      <c r="X769" s="67"/>
      <c r="Y769" s="67"/>
      <c r="Z769" s="1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68"/>
      <c r="AM769" s="68"/>
      <c r="AN769" s="68"/>
      <c r="AO769" s="68"/>
      <c r="AP769" s="68"/>
      <c r="AQ769" s="68"/>
      <c r="AR769" s="68"/>
      <c r="AS769" s="68"/>
      <c r="AT769" s="68"/>
    </row>
    <row r="770" spans="1:46" ht="30" customHeight="1" x14ac:dyDescent="0.2">
      <c r="A770" s="68"/>
      <c r="B770" s="68"/>
      <c r="C770" s="68"/>
      <c r="D770" s="68"/>
      <c r="E770" s="68"/>
      <c r="F770" s="68"/>
      <c r="G770" s="68"/>
      <c r="H770" s="68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7"/>
      <c r="W770" s="67"/>
      <c r="X770" s="67"/>
      <c r="Y770" s="67"/>
      <c r="Z770" s="1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68"/>
      <c r="AM770" s="68"/>
      <c r="AN770" s="68"/>
      <c r="AO770" s="68"/>
      <c r="AP770" s="68"/>
      <c r="AQ770" s="68"/>
      <c r="AR770" s="68"/>
      <c r="AS770" s="68"/>
      <c r="AT770" s="68"/>
    </row>
    <row r="771" spans="1:46" ht="30" customHeight="1" x14ac:dyDescent="0.2">
      <c r="A771" s="68"/>
      <c r="B771" s="68"/>
      <c r="C771" s="68"/>
      <c r="D771" s="68"/>
      <c r="E771" s="68"/>
      <c r="F771" s="68"/>
      <c r="G771" s="68"/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7"/>
      <c r="W771" s="67"/>
      <c r="X771" s="67"/>
      <c r="Y771" s="67"/>
      <c r="Z771" s="1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68"/>
      <c r="AM771" s="68"/>
      <c r="AN771" s="68"/>
      <c r="AO771" s="68"/>
      <c r="AP771" s="68"/>
      <c r="AQ771" s="68"/>
      <c r="AR771" s="68"/>
      <c r="AS771" s="68"/>
      <c r="AT771" s="68"/>
    </row>
    <row r="772" spans="1:46" ht="30" customHeight="1" x14ac:dyDescent="0.2">
      <c r="A772" s="68"/>
      <c r="B772" s="68"/>
      <c r="C772" s="68"/>
      <c r="D772" s="68"/>
      <c r="E772" s="68"/>
      <c r="F772" s="68"/>
      <c r="G772" s="68"/>
      <c r="H772" s="68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7"/>
      <c r="W772" s="67"/>
      <c r="X772" s="67"/>
      <c r="Y772" s="67"/>
      <c r="Z772" s="1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68"/>
      <c r="AM772" s="68"/>
      <c r="AN772" s="68"/>
      <c r="AO772" s="68"/>
      <c r="AP772" s="68"/>
      <c r="AQ772" s="68"/>
      <c r="AR772" s="68"/>
      <c r="AS772" s="68"/>
      <c r="AT772" s="68"/>
    </row>
    <row r="773" spans="1:46" ht="30" customHeight="1" x14ac:dyDescent="0.2">
      <c r="A773" s="68"/>
      <c r="B773" s="68"/>
      <c r="C773" s="68"/>
      <c r="D773" s="68"/>
      <c r="E773" s="68"/>
      <c r="F773" s="68"/>
      <c r="G773" s="68"/>
      <c r="H773" s="68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7"/>
      <c r="W773" s="67"/>
      <c r="X773" s="67"/>
      <c r="Y773" s="67"/>
      <c r="Z773" s="1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  <c r="AL773" s="68"/>
      <c r="AM773" s="68"/>
      <c r="AN773" s="68"/>
      <c r="AO773" s="68"/>
      <c r="AP773" s="68"/>
      <c r="AQ773" s="68"/>
      <c r="AR773" s="68"/>
      <c r="AS773" s="68"/>
      <c r="AT773" s="68"/>
    </row>
    <row r="774" spans="1:46" ht="30" customHeight="1" x14ac:dyDescent="0.2">
      <c r="A774" s="68"/>
      <c r="B774" s="68"/>
      <c r="C774" s="68"/>
      <c r="D774" s="68"/>
      <c r="E774" s="68"/>
      <c r="F774" s="68"/>
      <c r="G774" s="68"/>
      <c r="H774" s="68"/>
      <c r="I774" s="68"/>
      <c r="J774" s="68"/>
      <c r="K774" s="68"/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7"/>
      <c r="W774" s="67"/>
      <c r="X774" s="67"/>
      <c r="Y774" s="67"/>
      <c r="Z774" s="1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  <c r="AL774" s="68"/>
      <c r="AM774" s="68"/>
      <c r="AN774" s="68"/>
      <c r="AO774" s="68"/>
      <c r="AP774" s="68"/>
      <c r="AQ774" s="68"/>
      <c r="AR774" s="68"/>
      <c r="AS774" s="68"/>
      <c r="AT774" s="68"/>
    </row>
    <row r="775" spans="1:46" ht="30" customHeight="1" x14ac:dyDescent="0.2">
      <c r="A775" s="68"/>
      <c r="B775" s="68"/>
      <c r="C775" s="68"/>
      <c r="D775" s="68"/>
      <c r="E775" s="68"/>
      <c r="F775" s="68"/>
      <c r="G775" s="68"/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7"/>
      <c r="W775" s="67"/>
      <c r="X775" s="67"/>
      <c r="Y775" s="67"/>
      <c r="Z775" s="1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  <c r="AO775" s="68"/>
      <c r="AP775" s="68"/>
      <c r="AQ775" s="68"/>
      <c r="AR775" s="68"/>
      <c r="AS775" s="68"/>
      <c r="AT775" s="68"/>
    </row>
    <row r="776" spans="1:46" ht="30" customHeight="1" x14ac:dyDescent="0.2">
      <c r="A776" s="68"/>
      <c r="B776" s="68"/>
      <c r="C776" s="68"/>
      <c r="D776" s="68"/>
      <c r="E776" s="68"/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7"/>
      <c r="W776" s="67"/>
      <c r="X776" s="67"/>
      <c r="Y776" s="67"/>
      <c r="Z776" s="1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</row>
    <row r="777" spans="1:46" ht="30" customHeight="1" x14ac:dyDescent="0.2">
      <c r="A777" s="68"/>
      <c r="B777" s="68"/>
      <c r="C777" s="68"/>
      <c r="D777" s="68"/>
      <c r="E777" s="68"/>
      <c r="F777" s="68"/>
      <c r="G777" s="68"/>
      <c r="H777" s="68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7"/>
      <c r="W777" s="67"/>
      <c r="X777" s="67"/>
      <c r="Y777" s="67"/>
      <c r="Z777" s="1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  <c r="AO777" s="68"/>
      <c r="AP777" s="68"/>
      <c r="AQ777" s="68"/>
      <c r="AR777" s="68"/>
      <c r="AS777" s="68"/>
      <c r="AT777" s="68"/>
    </row>
    <row r="778" spans="1:46" ht="30" customHeight="1" x14ac:dyDescent="0.2">
      <c r="A778" s="68"/>
      <c r="B778" s="68"/>
      <c r="C778" s="68"/>
      <c r="D778" s="68"/>
      <c r="E778" s="68"/>
      <c r="F778" s="68"/>
      <c r="G778" s="68"/>
      <c r="H778" s="68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7"/>
      <c r="W778" s="67"/>
      <c r="X778" s="67"/>
      <c r="Y778" s="67"/>
      <c r="Z778" s="1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  <c r="AL778" s="68"/>
      <c r="AM778" s="68"/>
      <c r="AN778" s="68"/>
      <c r="AO778" s="68"/>
      <c r="AP778" s="68"/>
      <c r="AQ778" s="68"/>
      <c r="AR778" s="68"/>
      <c r="AS778" s="68"/>
      <c r="AT778" s="68"/>
    </row>
    <row r="779" spans="1:46" ht="30" customHeight="1" x14ac:dyDescent="0.2">
      <c r="A779" s="68"/>
      <c r="B779" s="68"/>
      <c r="C779" s="68"/>
      <c r="D779" s="68"/>
      <c r="E779" s="68"/>
      <c r="F779" s="68"/>
      <c r="G779" s="68"/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7"/>
      <c r="W779" s="67"/>
      <c r="X779" s="67"/>
      <c r="Y779" s="67"/>
      <c r="Z779" s="1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68"/>
      <c r="AM779" s="68"/>
      <c r="AN779" s="68"/>
      <c r="AO779" s="68"/>
      <c r="AP779" s="68"/>
      <c r="AQ779" s="68"/>
      <c r="AR779" s="68"/>
      <c r="AS779" s="68"/>
      <c r="AT779" s="68"/>
    </row>
    <row r="780" spans="1:46" ht="30" customHeight="1" x14ac:dyDescent="0.2">
      <c r="A780" s="68"/>
      <c r="B780" s="68"/>
      <c r="C780" s="68"/>
      <c r="D780" s="68"/>
      <c r="E780" s="68"/>
      <c r="F780" s="68"/>
      <c r="G780" s="68"/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7"/>
      <c r="W780" s="67"/>
      <c r="X780" s="67"/>
      <c r="Y780" s="67"/>
      <c r="Z780" s="1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  <c r="AL780" s="68"/>
      <c r="AM780" s="68"/>
      <c r="AN780" s="68"/>
      <c r="AO780" s="68"/>
      <c r="AP780" s="68"/>
      <c r="AQ780" s="68"/>
      <c r="AR780" s="68"/>
      <c r="AS780" s="68"/>
      <c r="AT780" s="68"/>
    </row>
    <row r="781" spans="1:46" ht="30" customHeight="1" x14ac:dyDescent="0.2">
      <c r="A781" s="68"/>
      <c r="B781" s="68"/>
      <c r="C781" s="68"/>
      <c r="D781" s="68"/>
      <c r="E781" s="68"/>
      <c r="F781" s="68"/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7"/>
      <c r="W781" s="67"/>
      <c r="X781" s="67"/>
      <c r="Y781" s="67"/>
      <c r="Z781" s="1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68"/>
      <c r="AM781" s="68"/>
      <c r="AN781" s="68"/>
      <c r="AO781" s="68"/>
      <c r="AP781" s="68"/>
      <c r="AQ781" s="68"/>
      <c r="AR781" s="68"/>
      <c r="AS781" s="68"/>
      <c r="AT781" s="68"/>
    </row>
    <row r="782" spans="1:46" ht="30" customHeight="1" x14ac:dyDescent="0.2">
      <c r="A782" s="68"/>
      <c r="B782" s="68"/>
      <c r="C782" s="68"/>
      <c r="D782" s="68"/>
      <c r="E782" s="68"/>
      <c r="F782" s="68"/>
      <c r="G782" s="68"/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7"/>
      <c r="W782" s="67"/>
      <c r="X782" s="67"/>
      <c r="Y782" s="67"/>
      <c r="Z782" s="1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68"/>
      <c r="AM782" s="68"/>
      <c r="AN782" s="68"/>
      <c r="AO782" s="68"/>
      <c r="AP782" s="68"/>
      <c r="AQ782" s="68"/>
      <c r="AR782" s="68"/>
      <c r="AS782" s="68"/>
      <c r="AT782" s="68"/>
    </row>
    <row r="783" spans="1:46" ht="30" customHeight="1" x14ac:dyDescent="0.2">
      <c r="A783" s="68"/>
      <c r="B783" s="68"/>
      <c r="C783" s="68"/>
      <c r="D783" s="68"/>
      <c r="E783" s="68"/>
      <c r="F783" s="68"/>
      <c r="G783" s="68"/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7"/>
      <c r="W783" s="67"/>
      <c r="X783" s="67"/>
      <c r="Y783" s="67"/>
      <c r="Z783" s="1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  <c r="AO783" s="68"/>
      <c r="AP783" s="68"/>
      <c r="AQ783" s="68"/>
      <c r="AR783" s="68"/>
      <c r="AS783" s="68"/>
      <c r="AT783" s="68"/>
    </row>
    <row r="784" spans="1:46" ht="30" customHeight="1" x14ac:dyDescent="0.2">
      <c r="A784" s="68"/>
      <c r="B784" s="68"/>
      <c r="C784" s="68"/>
      <c r="D784" s="68"/>
      <c r="E784" s="68"/>
      <c r="F784" s="68"/>
      <c r="G784" s="68"/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7"/>
      <c r="W784" s="67"/>
      <c r="X784" s="67"/>
      <c r="Y784" s="67"/>
      <c r="Z784" s="1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  <c r="AL784" s="68"/>
      <c r="AM784" s="68"/>
      <c r="AN784" s="68"/>
      <c r="AO784" s="68"/>
      <c r="AP784" s="68"/>
      <c r="AQ784" s="68"/>
      <c r="AR784" s="68"/>
      <c r="AS784" s="68"/>
      <c r="AT784" s="68"/>
    </row>
    <row r="785" spans="1:46" ht="30" customHeight="1" x14ac:dyDescent="0.2">
      <c r="A785" s="68"/>
      <c r="B785" s="68"/>
      <c r="C785" s="68"/>
      <c r="D785" s="68"/>
      <c r="E785" s="68"/>
      <c r="F785" s="68"/>
      <c r="G785" s="68"/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7"/>
      <c r="W785" s="67"/>
      <c r="X785" s="67"/>
      <c r="Y785" s="67"/>
      <c r="Z785" s="1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  <c r="AO785" s="68"/>
      <c r="AP785" s="68"/>
      <c r="AQ785" s="68"/>
      <c r="AR785" s="68"/>
      <c r="AS785" s="68"/>
      <c r="AT785" s="68"/>
    </row>
    <row r="786" spans="1:46" ht="30" customHeight="1" x14ac:dyDescent="0.2">
      <c r="A786" s="68"/>
      <c r="B786" s="68"/>
      <c r="C786" s="68"/>
      <c r="D786" s="68"/>
      <c r="E786" s="68"/>
      <c r="F786" s="68"/>
      <c r="G786" s="68"/>
      <c r="H786" s="68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7"/>
      <c r="W786" s="67"/>
      <c r="X786" s="67"/>
      <c r="Y786" s="67"/>
      <c r="Z786" s="1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68"/>
      <c r="AM786" s="68"/>
      <c r="AN786" s="68"/>
      <c r="AO786" s="68"/>
      <c r="AP786" s="68"/>
      <c r="AQ786" s="68"/>
      <c r="AR786" s="68"/>
      <c r="AS786" s="68"/>
      <c r="AT786" s="68"/>
    </row>
    <row r="787" spans="1:46" ht="30" customHeight="1" x14ac:dyDescent="0.2">
      <c r="A787" s="68"/>
      <c r="B787" s="68"/>
      <c r="C787" s="68"/>
      <c r="D787" s="68"/>
      <c r="E787" s="68"/>
      <c r="F787" s="68"/>
      <c r="G787" s="68"/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7"/>
      <c r="W787" s="67"/>
      <c r="X787" s="67"/>
      <c r="Y787" s="67"/>
      <c r="Z787" s="1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  <c r="AO787" s="68"/>
      <c r="AP787" s="68"/>
      <c r="AQ787" s="68"/>
      <c r="AR787" s="68"/>
      <c r="AS787" s="68"/>
      <c r="AT787" s="68"/>
    </row>
    <row r="788" spans="1:46" ht="30" customHeight="1" x14ac:dyDescent="0.2">
      <c r="A788" s="68"/>
      <c r="B788" s="68"/>
      <c r="C788" s="68"/>
      <c r="D788" s="68"/>
      <c r="E788" s="68"/>
      <c r="F788" s="68"/>
      <c r="G788" s="68"/>
      <c r="H788" s="68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7"/>
      <c r="W788" s="67"/>
      <c r="X788" s="67"/>
      <c r="Y788" s="67"/>
      <c r="Z788" s="1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  <c r="AL788" s="68"/>
      <c r="AM788" s="68"/>
      <c r="AN788" s="68"/>
      <c r="AO788" s="68"/>
      <c r="AP788" s="68"/>
      <c r="AQ788" s="68"/>
      <c r="AR788" s="68"/>
      <c r="AS788" s="68"/>
      <c r="AT788" s="68"/>
    </row>
    <row r="789" spans="1:46" ht="30" customHeight="1" x14ac:dyDescent="0.2">
      <c r="A789" s="68"/>
      <c r="B789" s="68"/>
      <c r="C789" s="68"/>
      <c r="D789" s="68"/>
      <c r="E789" s="68"/>
      <c r="F789" s="68"/>
      <c r="G789" s="68"/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7"/>
      <c r="W789" s="67"/>
      <c r="X789" s="67"/>
      <c r="Y789" s="67"/>
      <c r="Z789" s="1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  <c r="AO789" s="68"/>
      <c r="AP789" s="68"/>
      <c r="AQ789" s="68"/>
      <c r="AR789" s="68"/>
      <c r="AS789" s="68"/>
      <c r="AT789" s="68"/>
    </row>
    <row r="790" spans="1:46" ht="30" customHeight="1" x14ac:dyDescent="0.2">
      <c r="A790" s="68"/>
      <c r="B790" s="68"/>
      <c r="C790" s="68"/>
      <c r="D790" s="68"/>
      <c r="E790" s="68"/>
      <c r="F790" s="68"/>
      <c r="G790" s="68"/>
      <c r="H790" s="68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7"/>
      <c r="W790" s="67"/>
      <c r="X790" s="67"/>
      <c r="Y790" s="67"/>
      <c r="Z790" s="1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  <c r="AL790" s="68"/>
      <c r="AM790" s="68"/>
      <c r="AN790" s="68"/>
      <c r="AO790" s="68"/>
      <c r="AP790" s="68"/>
      <c r="AQ790" s="68"/>
      <c r="AR790" s="68"/>
      <c r="AS790" s="68"/>
      <c r="AT790" s="68"/>
    </row>
    <row r="791" spans="1:46" ht="30" customHeight="1" x14ac:dyDescent="0.2">
      <c r="A791" s="68"/>
      <c r="B791" s="68"/>
      <c r="C791" s="68"/>
      <c r="D791" s="68"/>
      <c r="E791" s="68"/>
      <c r="F791" s="68"/>
      <c r="G791" s="68"/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7"/>
      <c r="W791" s="67"/>
      <c r="X791" s="67"/>
      <c r="Y791" s="67"/>
      <c r="Z791" s="1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  <c r="AL791" s="68"/>
      <c r="AM791" s="68"/>
      <c r="AN791" s="68"/>
      <c r="AO791" s="68"/>
      <c r="AP791" s="68"/>
      <c r="AQ791" s="68"/>
      <c r="AR791" s="68"/>
      <c r="AS791" s="68"/>
      <c r="AT791" s="68"/>
    </row>
    <row r="792" spans="1:46" ht="30" customHeight="1" x14ac:dyDescent="0.2">
      <c r="A792" s="68"/>
      <c r="B792" s="68"/>
      <c r="C792" s="68"/>
      <c r="D792" s="68"/>
      <c r="E792" s="68"/>
      <c r="F792" s="68"/>
      <c r="G792" s="68"/>
      <c r="H792" s="68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7"/>
      <c r="W792" s="67"/>
      <c r="X792" s="67"/>
      <c r="Y792" s="67"/>
      <c r="Z792" s="1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  <c r="AL792" s="68"/>
      <c r="AM792" s="68"/>
      <c r="AN792" s="68"/>
      <c r="AO792" s="68"/>
      <c r="AP792" s="68"/>
      <c r="AQ792" s="68"/>
      <c r="AR792" s="68"/>
      <c r="AS792" s="68"/>
      <c r="AT792" s="68"/>
    </row>
    <row r="793" spans="1:46" ht="30" customHeight="1" x14ac:dyDescent="0.2">
      <c r="A793" s="68"/>
      <c r="B793" s="68"/>
      <c r="C793" s="68"/>
      <c r="D793" s="68"/>
      <c r="E793" s="68"/>
      <c r="F793" s="68"/>
      <c r="G793" s="68"/>
      <c r="H793" s="68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7"/>
      <c r="W793" s="67"/>
      <c r="X793" s="67"/>
      <c r="Y793" s="67"/>
      <c r="Z793" s="1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  <c r="AL793" s="68"/>
      <c r="AM793" s="68"/>
      <c r="AN793" s="68"/>
      <c r="AO793" s="68"/>
      <c r="AP793" s="68"/>
      <c r="AQ793" s="68"/>
      <c r="AR793" s="68"/>
      <c r="AS793" s="68"/>
      <c r="AT793" s="68"/>
    </row>
    <row r="794" spans="1:46" ht="30" customHeight="1" x14ac:dyDescent="0.2">
      <c r="A794" s="68"/>
      <c r="B794" s="68"/>
      <c r="C794" s="68"/>
      <c r="D794" s="68"/>
      <c r="E794" s="68"/>
      <c r="F794" s="68"/>
      <c r="G794" s="68"/>
      <c r="H794" s="68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7"/>
      <c r="W794" s="67"/>
      <c r="X794" s="67"/>
      <c r="Y794" s="67"/>
      <c r="Z794" s="1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  <c r="AL794" s="68"/>
      <c r="AM794" s="68"/>
      <c r="AN794" s="68"/>
      <c r="AO794" s="68"/>
      <c r="AP794" s="68"/>
      <c r="AQ794" s="68"/>
      <c r="AR794" s="68"/>
      <c r="AS794" s="68"/>
      <c r="AT794" s="68"/>
    </row>
    <row r="795" spans="1:46" ht="30" customHeight="1" x14ac:dyDescent="0.2">
      <c r="A795" s="68"/>
      <c r="B795" s="68"/>
      <c r="C795" s="68"/>
      <c r="D795" s="68"/>
      <c r="E795" s="68"/>
      <c r="F795" s="68"/>
      <c r="G795" s="68"/>
      <c r="H795" s="68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7"/>
      <c r="W795" s="67"/>
      <c r="X795" s="67"/>
      <c r="Y795" s="67"/>
      <c r="Z795" s="1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  <c r="AL795" s="68"/>
      <c r="AM795" s="68"/>
      <c r="AN795" s="68"/>
      <c r="AO795" s="68"/>
      <c r="AP795" s="68"/>
      <c r="AQ795" s="68"/>
      <c r="AR795" s="68"/>
      <c r="AS795" s="68"/>
      <c r="AT795" s="68"/>
    </row>
    <row r="796" spans="1:46" ht="30" customHeight="1" x14ac:dyDescent="0.2">
      <c r="A796" s="68"/>
      <c r="B796" s="68"/>
      <c r="C796" s="68"/>
      <c r="D796" s="68"/>
      <c r="E796" s="68"/>
      <c r="F796" s="68"/>
      <c r="G796" s="68"/>
      <c r="H796" s="68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7"/>
      <c r="W796" s="67"/>
      <c r="X796" s="67"/>
      <c r="Y796" s="67"/>
      <c r="Z796" s="1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68"/>
      <c r="AM796" s="68"/>
      <c r="AN796" s="68"/>
      <c r="AO796" s="68"/>
      <c r="AP796" s="68"/>
      <c r="AQ796" s="68"/>
      <c r="AR796" s="68"/>
      <c r="AS796" s="68"/>
      <c r="AT796" s="68"/>
    </row>
    <row r="797" spans="1:46" ht="30" customHeight="1" x14ac:dyDescent="0.2">
      <c r="A797" s="68"/>
      <c r="B797" s="68"/>
      <c r="C797" s="68"/>
      <c r="D797" s="68"/>
      <c r="E797" s="68"/>
      <c r="F797" s="68"/>
      <c r="G797" s="68"/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7"/>
      <c r="W797" s="67"/>
      <c r="X797" s="67"/>
      <c r="Y797" s="67"/>
      <c r="Z797" s="1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68"/>
      <c r="AM797" s="68"/>
      <c r="AN797" s="68"/>
      <c r="AO797" s="68"/>
      <c r="AP797" s="68"/>
      <c r="AQ797" s="68"/>
      <c r="AR797" s="68"/>
      <c r="AS797" s="68"/>
      <c r="AT797" s="68"/>
    </row>
    <row r="798" spans="1:46" ht="30" customHeight="1" x14ac:dyDescent="0.2">
      <c r="A798" s="68"/>
      <c r="B798" s="68"/>
      <c r="C798" s="68"/>
      <c r="D798" s="68"/>
      <c r="E798" s="68"/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7"/>
      <c r="W798" s="67"/>
      <c r="X798" s="67"/>
      <c r="Y798" s="67"/>
      <c r="Z798" s="1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</row>
    <row r="799" spans="1:46" ht="30" customHeight="1" x14ac:dyDescent="0.2">
      <c r="A799" s="68"/>
      <c r="B799" s="68"/>
      <c r="C799" s="68"/>
      <c r="D799" s="68"/>
      <c r="E799" s="68"/>
      <c r="F799" s="68"/>
      <c r="G799" s="68"/>
      <c r="H799" s="68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7"/>
      <c r="W799" s="67"/>
      <c r="X799" s="67"/>
      <c r="Y799" s="67"/>
      <c r="Z799" s="1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68"/>
      <c r="AM799" s="68"/>
      <c r="AN799" s="68"/>
      <c r="AO799" s="68"/>
      <c r="AP799" s="68"/>
      <c r="AQ799" s="68"/>
      <c r="AR799" s="68"/>
      <c r="AS799" s="68"/>
      <c r="AT799" s="68"/>
    </row>
    <row r="800" spans="1:46" ht="30" customHeight="1" x14ac:dyDescent="0.2">
      <c r="A800" s="68"/>
      <c r="B800" s="68"/>
      <c r="C800" s="68"/>
      <c r="D800" s="68"/>
      <c r="E800" s="68"/>
      <c r="F800" s="68"/>
      <c r="G800" s="68"/>
      <c r="H800" s="68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7"/>
      <c r="W800" s="67"/>
      <c r="X800" s="67"/>
      <c r="Y800" s="67"/>
      <c r="Z800" s="1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68"/>
      <c r="AM800" s="68"/>
      <c r="AN800" s="68"/>
      <c r="AO800" s="68"/>
      <c r="AP800" s="68"/>
      <c r="AQ800" s="68"/>
      <c r="AR800" s="68"/>
      <c r="AS800" s="68"/>
      <c r="AT800" s="68"/>
    </row>
    <row r="801" spans="1:46" ht="30" customHeight="1" x14ac:dyDescent="0.2">
      <c r="A801" s="68"/>
      <c r="B801" s="68"/>
      <c r="C801" s="68"/>
      <c r="D801" s="68"/>
      <c r="E801" s="68"/>
      <c r="F801" s="68"/>
      <c r="G801" s="68"/>
      <c r="H801" s="68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7"/>
      <c r="W801" s="67"/>
      <c r="X801" s="67"/>
      <c r="Y801" s="67"/>
      <c r="Z801" s="1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68"/>
      <c r="AM801" s="68"/>
      <c r="AN801" s="68"/>
      <c r="AO801" s="68"/>
      <c r="AP801" s="68"/>
      <c r="AQ801" s="68"/>
      <c r="AR801" s="68"/>
      <c r="AS801" s="68"/>
      <c r="AT801" s="68"/>
    </row>
    <row r="802" spans="1:46" ht="30" customHeight="1" x14ac:dyDescent="0.2">
      <c r="A802" s="68"/>
      <c r="B802" s="68"/>
      <c r="C802" s="68"/>
      <c r="D802" s="68"/>
      <c r="E802" s="68"/>
      <c r="F802" s="68"/>
      <c r="G802" s="68"/>
      <c r="H802" s="68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7"/>
      <c r="W802" s="67"/>
      <c r="X802" s="67"/>
      <c r="Y802" s="67"/>
      <c r="Z802" s="1"/>
      <c r="AA802" s="68"/>
      <c r="AB802" s="68"/>
      <c r="AC802" s="68"/>
      <c r="AD802" s="68"/>
      <c r="AE802" s="68"/>
      <c r="AF802" s="68"/>
      <c r="AG802" s="68"/>
      <c r="AH802" s="68"/>
      <c r="AI802" s="68"/>
      <c r="AJ802" s="68"/>
      <c r="AK802" s="68"/>
      <c r="AL802" s="68"/>
      <c r="AM802" s="68"/>
      <c r="AN802" s="68"/>
      <c r="AO802" s="68"/>
      <c r="AP802" s="68"/>
      <c r="AQ802" s="68"/>
      <c r="AR802" s="68"/>
      <c r="AS802" s="68"/>
      <c r="AT802" s="68"/>
    </row>
    <row r="803" spans="1:46" ht="30" customHeight="1" x14ac:dyDescent="0.2">
      <c r="A803" s="68"/>
      <c r="B803" s="68"/>
      <c r="C803" s="68"/>
      <c r="D803" s="68"/>
      <c r="E803" s="68"/>
      <c r="F803" s="68"/>
      <c r="G803" s="68"/>
      <c r="H803" s="68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7"/>
      <c r="W803" s="67"/>
      <c r="X803" s="67"/>
      <c r="Y803" s="67"/>
      <c r="Z803" s="1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  <c r="AL803" s="68"/>
      <c r="AM803" s="68"/>
      <c r="AN803" s="68"/>
      <c r="AO803" s="68"/>
      <c r="AP803" s="68"/>
      <c r="AQ803" s="68"/>
      <c r="AR803" s="68"/>
      <c r="AS803" s="68"/>
      <c r="AT803" s="68"/>
    </row>
    <row r="804" spans="1:46" ht="30" customHeight="1" x14ac:dyDescent="0.2">
      <c r="A804" s="68"/>
      <c r="B804" s="68"/>
      <c r="C804" s="68"/>
      <c r="D804" s="68"/>
      <c r="E804" s="68"/>
      <c r="F804" s="68"/>
      <c r="G804" s="68"/>
      <c r="H804" s="68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7"/>
      <c r="W804" s="67"/>
      <c r="X804" s="67"/>
      <c r="Y804" s="67"/>
      <c r="Z804" s="1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  <c r="AL804" s="68"/>
      <c r="AM804" s="68"/>
      <c r="AN804" s="68"/>
      <c r="AO804" s="68"/>
      <c r="AP804" s="68"/>
      <c r="AQ804" s="68"/>
      <c r="AR804" s="68"/>
      <c r="AS804" s="68"/>
      <c r="AT804" s="68"/>
    </row>
    <row r="805" spans="1:46" ht="30" customHeight="1" x14ac:dyDescent="0.2">
      <c r="A805" s="68"/>
      <c r="B805" s="68"/>
      <c r="C805" s="68"/>
      <c r="D805" s="68"/>
      <c r="E805" s="68"/>
      <c r="F805" s="68"/>
      <c r="G805" s="68"/>
      <c r="H805" s="68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7"/>
      <c r="W805" s="67"/>
      <c r="X805" s="67"/>
      <c r="Y805" s="67"/>
      <c r="Z805" s="1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  <c r="AL805" s="68"/>
      <c r="AM805" s="68"/>
      <c r="AN805" s="68"/>
      <c r="AO805" s="68"/>
      <c r="AP805" s="68"/>
      <c r="AQ805" s="68"/>
      <c r="AR805" s="68"/>
      <c r="AS805" s="68"/>
      <c r="AT805" s="68"/>
    </row>
    <row r="806" spans="1:46" ht="30" customHeight="1" x14ac:dyDescent="0.2">
      <c r="A806" s="68"/>
      <c r="B806" s="68"/>
      <c r="C806" s="68"/>
      <c r="D806" s="68"/>
      <c r="E806" s="68"/>
      <c r="F806" s="68"/>
      <c r="G806" s="68"/>
      <c r="H806" s="68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7"/>
      <c r="W806" s="67"/>
      <c r="X806" s="67"/>
      <c r="Y806" s="67"/>
      <c r="Z806" s="1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68"/>
      <c r="AM806" s="68"/>
      <c r="AN806" s="68"/>
      <c r="AO806" s="68"/>
      <c r="AP806" s="68"/>
      <c r="AQ806" s="68"/>
      <c r="AR806" s="68"/>
      <c r="AS806" s="68"/>
      <c r="AT806" s="68"/>
    </row>
    <row r="807" spans="1:46" ht="30" customHeight="1" x14ac:dyDescent="0.2">
      <c r="A807" s="68"/>
      <c r="B807" s="68"/>
      <c r="C807" s="68"/>
      <c r="D807" s="68"/>
      <c r="E807" s="68"/>
      <c r="F807" s="68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7"/>
      <c r="W807" s="67"/>
      <c r="X807" s="67"/>
      <c r="Y807" s="67"/>
      <c r="Z807" s="1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68"/>
      <c r="AM807" s="68"/>
      <c r="AN807" s="68"/>
      <c r="AO807" s="68"/>
      <c r="AP807" s="68"/>
      <c r="AQ807" s="68"/>
      <c r="AR807" s="68"/>
      <c r="AS807" s="68"/>
      <c r="AT807" s="68"/>
    </row>
    <row r="808" spans="1:46" ht="30" customHeight="1" x14ac:dyDescent="0.2">
      <c r="A808" s="68"/>
      <c r="B808" s="68"/>
      <c r="C808" s="68"/>
      <c r="D808" s="68"/>
      <c r="E808" s="68"/>
      <c r="F808" s="68"/>
      <c r="G808" s="68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7"/>
      <c r="W808" s="67"/>
      <c r="X808" s="67"/>
      <c r="Y808" s="67"/>
      <c r="Z808" s="1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68"/>
      <c r="AM808" s="68"/>
      <c r="AN808" s="68"/>
      <c r="AO808" s="68"/>
      <c r="AP808" s="68"/>
      <c r="AQ808" s="68"/>
      <c r="AR808" s="68"/>
      <c r="AS808" s="68"/>
      <c r="AT808" s="68"/>
    </row>
    <row r="809" spans="1:46" ht="30" customHeight="1" x14ac:dyDescent="0.2">
      <c r="A809" s="68"/>
      <c r="B809" s="68"/>
      <c r="C809" s="68"/>
      <c r="D809" s="68"/>
      <c r="E809" s="68"/>
      <c r="F809" s="68"/>
      <c r="G809" s="68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7"/>
      <c r="W809" s="67"/>
      <c r="X809" s="67"/>
      <c r="Y809" s="67"/>
      <c r="Z809" s="1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  <c r="AL809" s="68"/>
      <c r="AM809" s="68"/>
      <c r="AN809" s="68"/>
      <c r="AO809" s="68"/>
      <c r="AP809" s="68"/>
      <c r="AQ809" s="68"/>
      <c r="AR809" s="68"/>
      <c r="AS809" s="68"/>
      <c r="AT809" s="68"/>
    </row>
    <row r="810" spans="1:46" ht="30" customHeight="1" x14ac:dyDescent="0.2">
      <c r="A810" s="68"/>
      <c r="B810" s="68"/>
      <c r="C810" s="68"/>
      <c r="D810" s="68"/>
      <c r="E810" s="68"/>
      <c r="F810" s="68"/>
      <c r="G810" s="68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7"/>
      <c r="W810" s="67"/>
      <c r="X810" s="67"/>
      <c r="Y810" s="67"/>
      <c r="Z810" s="1"/>
      <c r="AA810" s="68"/>
      <c r="AB810" s="68"/>
      <c r="AC810" s="68"/>
      <c r="AD810" s="68"/>
      <c r="AE810" s="68"/>
      <c r="AF810" s="68"/>
      <c r="AG810" s="68"/>
      <c r="AH810" s="68"/>
      <c r="AI810" s="68"/>
      <c r="AJ810" s="68"/>
      <c r="AK810" s="68"/>
      <c r="AL810" s="68"/>
      <c r="AM810" s="68"/>
      <c r="AN810" s="68"/>
      <c r="AO810" s="68"/>
      <c r="AP810" s="68"/>
      <c r="AQ810" s="68"/>
      <c r="AR810" s="68"/>
      <c r="AS810" s="68"/>
      <c r="AT810" s="68"/>
    </row>
    <row r="811" spans="1:46" ht="30" customHeight="1" x14ac:dyDescent="0.2">
      <c r="A811" s="68"/>
      <c r="B811" s="68"/>
      <c r="C811" s="68"/>
      <c r="D811" s="68"/>
      <c r="E811" s="68"/>
      <c r="F811" s="68"/>
      <c r="G811" s="68"/>
      <c r="H811" s="68"/>
      <c r="I811" s="68"/>
      <c r="J811" s="68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7"/>
      <c r="W811" s="67"/>
      <c r="X811" s="67"/>
      <c r="Y811" s="67"/>
      <c r="Z811" s="1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68"/>
      <c r="AM811" s="68"/>
      <c r="AN811" s="68"/>
      <c r="AO811" s="68"/>
      <c r="AP811" s="68"/>
      <c r="AQ811" s="68"/>
      <c r="AR811" s="68"/>
      <c r="AS811" s="68"/>
      <c r="AT811" s="68"/>
    </row>
    <row r="812" spans="1:46" ht="30" customHeight="1" x14ac:dyDescent="0.2">
      <c r="A812" s="68"/>
      <c r="B812" s="68"/>
      <c r="C812" s="68"/>
      <c r="D812" s="68"/>
      <c r="E812" s="68"/>
      <c r="F812" s="68"/>
      <c r="G812" s="68"/>
      <c r="H812" s="68"/>
      <c r="I812" s="68"/>
      <c r="J812" s="68"/>
      <c r="K812" s="68"/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7"/>
      <c r="W812" s="67"/>
      <c r="X812" s="67"/>
      <c r="Y812" s="67"/>
      <c r="Z812" s="1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  <c r="AL812" s="68"/>
      <c r="AM812" s="68"/>
      <c r="AN812" s="68"/>
      <c r="AO812" s="68"/>
      <c r="AP812" s="68"/>
      <c r="AQ812" s="68"/>
      <c r="AR812" s="68"/>
      <c r="AS812" s="68"/>
      <c r="AT812" s="68"/>
    </row>
    <row r="813" spans="1:46" ht="30" customHeight="1" x14ac:dyDescent="0.2">
      <c r="A813" s="68"/>
      <c r="B813" s="68"/>
      <c r="C813" s="68"/>
      <c r="D813" s="68"/>
      <c r="E813" s="68"/>
      <c r="F813" s="68"/>
      <c r="G813" s="68"/>
      <c r="H813" s="68"/>
      <c r="I813" s="68"/>
      <c r="J813" s="68"/>
      <c r="K813" s="68"/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7"/>
      <c r="W813" s="67"/>
      <c r="X813" s="67"/>
      <c r="Y813" s="67"/>
      <c r="Z813" s="1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  <c r="AL813" s="68"/>
      <c r="AM813" s="68"/>
      <c r="AN813" s="68"/>
      <c r="AO813" s="68"/>
      <c r="AP813" s="68"/>
      <c r="AQ813" s="68"/>
      <c r="AR813" s="68"/>
      <c r="AS813" s="68"/>
      <c r="AT813" s="68"/>
    </row>
    <row r="814" spans="1:46" ht="30" customHeight="1" x14ac:dyDescent="0.2">
      <c r="A814" s="68"/>
      <c r="B814" s="68"/>
      <c r="C814" s="68"/>
      <c r="D814" s="68"/>
      <c r="E814" s="68"/>
      <c r="F814" s="68"/>
      <c r="G814" s="68"/>
      <c r="H814" s="68"/>
      <c r="I814" s="68"/>
      <c r="J814" s="68"/>
      <c r="K814" s="68"/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7"/>
      <c r="W814" s="67"/>
      <c r="X814" s="67"/>
      <c r="Y814" s="67"/>
      <c r="Z814" s="1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  <c r="AL814" s="68"/>
      <c r="AM814" s="68"/>
      <c r="AN814" s="68"/>
      <c r="AO814" s="68"/>
      <c r="AP814" s="68"/>
      <c r="AQ814" s="68"/>
      <c r="AR814" s="68"/>
      <c r="AS814" s="68"/>
      <c r="AT814" s="68"/>
    </row>
    <row r="815" spans="1:46" ht="30" customHeight="1" x14ac:dyDescent="0.2">
      <c r="A815" s="68"/>
      <c r="B815" s="68"/>
      <c r="C815" s="68"/>
      <c r="D815" s="68"/>
      <c r="E815" s="68"/>
      <c r="F815" s="68"/>
      <c r="G815" s="68"/>
      <c r="H815" s="68"/>
      <c r="I815" s="68"/>
      <c r="J815" s="68"/>
      <c r="K815" s="68"/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7"/>
      <c r="W815" s="67"/>
      <c r="X815" s="67"/>
      <c r="Y815" s="67"/>
      <c r="Z815" s="1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68"/>
      <c r="AM815" s="68"/>
      <c r="AN815" s="68"/>
      <c r="AO815" s="68"/>
      <c r="AP815" s="68"/>
      <c r="AQ815" s="68"/>
      <c r="AR815" s="68"/>
      <c r="AS815" s="68"/>
      <c r="AT815" s="68"/>
    </row>
    <row r="816" spans="1:46" ht="30" customHeight="1" x14ac:dyDescent="0.2">
      <c r="A816" s="68"/>
      <c r="B816" s="68"/>
      <c r="C816" s="68"/>
      <c r="D816" s="68"/>
      <c r="E816" s="68"/>
      <c r="F816" s="68"/>
      <c r="G816" s="68"/>
      <c r="H816" s="68"/>
      <c r="I816" s="68"/>
      <c r="J816" s="68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7"/>
      <c r="W816" s="67"/>
      <c r="X816" s="67"/>
      <c r="Y816" s="67"/>
      <c r="Z816" s="1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  <c r="AL816" s="68"/>
      <c r="AM816" s="68"/>
      <c r="AN816" s="68"/>
      <c r="AO816" s="68"/>
      <c r="AP816" s="68"/>
      <c r="AQ816" s="68"/>
      <c r="AR816" s="68"/>
      <c r="AS816" s="68"/>
      <c r="AT816" s="68"/>
    </row>
    <row r="817" spans="1:46" ht="30" customHeight="1" x14ac:dyDescent="0.2">
      <c r="A817" s="68"/>
      <c r="B817" s="68"/>
      <c r="C817" s="68"/>
      <c r="D817" s="68"/>
      <c r="E817" s="68"/>
      <c r="F817" s="68"/>
      <c r="G817" s="68"/>
      <c r="H817" s="68"/>
      <c r="I817" s="68"/>
      <c r="J817" s="68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7"/>
      <c r="W817" s="67"/>
      <c r="X817" s="67"/>
      <c r="Y817" s="67"/>
      <c r="Z817" s="1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  <c r="AL817" s="68"/>
      <c r="AM817" s="68"/>
      <c r="AN817" s="68"/>
      <c r="AO817" s="68"/>
      <c r="AP817" s="68"/>
      <c r="AQ817" s="68"/>
      <c r="AR817" s="68"/>
      <c r="AS817" s="68"/>
      <c r="AT817" s="68"/>
    </row>
    <row r="818" spans="1:46" ht="30" customHeight="1" x14ac:dyDescent="0.2">
      <c r="A818" s="68"/>
      <c r="B818" s="68"/>
      <c r="C818" s="68"/>
      <c r="D818" s="68"/>
      <c r="E818" s="68"/>
      <c r="F818" s="68"/>
      <c r="G818" s="68"/>
      <c r="H818" s="68"/>
      <c r="I818" s="68"/>
      <c r="J818" s="68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7"/>
      <c r="W818" s="67"/>
      <c r="X818" s="67"/>
      <c r="Y818" s="67"/>
      <c r="Z818" s="1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  <c r="AL818" s="68"/>
      <c r="AM818" s="68"/>
      <c r="AN818" s="68"/>
      <c r="AO818" s="68"/>
      <c r="AP818" s="68"/>
      <c r="AQ818" s="68"/>
      <c r="AR818" s="68"/>
      <c r="AS818" s="68"/>
      <c r="AT818" s="68"/>
    </row>
    <row r="819" spans="1:46" ht="30" customHeight="1" x14ac:dyDescent="0.2">
      <c r="A819" s="68"/>
      <c r="B819" s="68"/>
      <c r="C819" s="68"/>
      <c r="D819" s="68"/>
      <c r="E819" s="68"/>
      <c r="F819" s="68"/>
      <c r="G819" s="68"/>
      <c r="H819" s="68"/>
      <c r="I819" s="68"/>
      <c r="J819" s="68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7"/>
      <c r="W819" s="67"/>
      <c r="X819" s="67"/>
      <c r="Y819" s="67"/>
      <c r="Z819" s="1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  <c r="AL819" s="68"/>
      <c r="AM819" s="68"/>
      <c r="AN819" s="68"/>
      <c r="AO819" s="68"/>
      <c r="AP819" s="68"/>
      <c r="AQ819" s="68"/>
      <c r="AR819" s="68"/>
      <c r="AS819" s="68"/>
      <c r="AT819" s="68"/>
    </row>
    <row r="820" spans="1:46" ht="30" customHeight="1" x14ac:dyDescent="0.2">
      <c r="A820" s="68"/>
      <c r="B820" s="68"/>
      <c r="C820" s="68"/>
      <c r="D820" s="68"/>
      <c r="E820" s="68"/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7"/>
      <c r="W820" s="67"/>
      <c r="X820" s="67"/>
      <c r="Y820" s="67"/>
      <c r="Z820" s="1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</row>
    <row r="821" spans="1:46" ht="30" customHeight="1" x14ac:dyDescent="0.2">
      <c r="A821" s="68"/>
      <c r="B821" s="68"/>
      <c r="C821" s="68"/>
      <c r="D821" s="68"/>
      <c r="E821" s="68"/>
      <c r="F821" s="68"/>
      <c r="G821" s="68"/>
      <c r="H821" s="68"/>
      <c r="I821" s="68"/>
      <c r="J821" s="68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7"/>
      <c r="W821" s="67"/>
      <c r="X821" s="67"/>
      <c r="Y821" s="67"/>
      <c r="Z821" s="1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  <c r="AL821" s="68"/>
      <c r="AM821" s="68"/>
      <c r="AN821" s="68"/>
      <c r="AO821" s="68"/>
      <c r="AP821" s="68"/>
      <c r="AQ821" s="68"/>
      <c r="AR821" s="68"/>
      <c r="AS821" s="68"/>
      <c r="AT821" s="68"/>
    </row>
    <row r="822" spans="1:46" ht="30" customHeight="1" x14ac:dyDescent="0.2">
      <c r="A822" s="68"/>
      <c r="B822" s="68"/>
      <c r="C822" s="68"/>
      <c r="D822" s="68"/>
      <c r="E822" s="68"/>
      <c r="F822" s="68"/>
      <c r="G822" s="68"/>
      <c r="H822" s="68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7"/>
      <c r="W822" s="67"/>
      <c r="X822" s="67"/>
      <c r="Y822" s="67"/>
      <c r="Z822" s="1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  <c r="AL822" s="68"/>
      <c r="AM822" s="68"/>
      <c r="AN822" s="68"/>
      <c r="AO822" s="68"/>
      <c r="AP822" s="68"/>
      <c r="AQ822" s="68"/>
      <c r="AR822" s="68"/>
      <c r="AS822" s="68"/>
      <c r="AT822" s="68"/>
    </row>
    <row r="823" spans="1:46" ht="30" customHeight="1" x14ac:dyDescent="0.2">
      <c r="A823" s="68"/>
      <c r="B823" s="68"/>
      <c r="C823" s="68"/>
      <c r="D823" s="68"/>
      <c r="E823" s="68"/>
      <c r="F823" s="68"/>
      <c r="G823" s="68"/>
      <c r="H823" s="68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7"/>
      <c r="W823" s="67"/>
      <c r="X823" s="67"/>
      <c r="Y823" s="67"/>
      <c r="Z823" s="1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  <c r="AL823" s="68"/>
      <c r="AM823" s="68"/>
      <c r="AN823" s="68"/>
      <c r="AO823" s="68"/>
      <c r="AP823" s="68"/>
      <c r="AQ823" s="68"/>
      <c r="AR823" s="68"/>
      <c r="AS823" s="68"/>
      <c r="AT823" s="68"/>
    </row>
    <row r="824" spans="1:46" ht="30" customHeight="1" x14ac:dyDescent="0.2">
      <c r="A824" s="68"/>
      <c r="B824" s="68"/>
      <c r="C824" s="68"/>
      <c r="D824" s="68"/>
      <c r="E824" s="68"/>
      <c r="F824" s="68"/>
      <c r="G824" s="68"/>
      <c r="H824" s="68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7"/>
      <c r="W824" s="67"/>
      <c r="X824" s="67"/>
      <c r="Y824" s="67"/>
      <c r="Z824" s="1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  <c r="AL824" s="68"/>
      <c r="AM824" s="68"/>
      <c r="AN824" s="68"/>
      <c r="AO824" s="68"/>
      <c r="AP824" s="68"/>
      <c r="AQ824" s="68"/>
      <c r="AR824" s="68"/>
      <c r="AS824" s="68"/>
      <c r="AT824" s="68"/>
    </row>
    <row r="825" spans="1:46" ht="30" customHeight="1" x14ac:dyDescent="0.2">
      <c r="A825" s="68"/>
      <c r="B825" s="68"/>
      <c r="C825" s="68"/>
      <c r="D825" s="68"/>
      <c r="E825" s="68"/>
      <c r="F825" s="68"/>
      <c r="G825" s="68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7"/>
      <c r="W825" s="67"/>
      <c r="X825" s="67"/>
      <c r="Y825" s="67"/>
      <c r="Z825" s="1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  <c r="AL825" s="68"/>
      <c r="AM825" s="68"/>
      <c r="AN825" s="68"/>
      <c r="AO825" s="68"/>
      <c r="AP825" s="68"/>
      <c r="AQ825" s="68"/>
      <c r="AR825" s="68"/>
      <c r="AS825" s="68"/>
      <c r="AT825" s="68"/>
    </row>
    <row r="826" spans="1:46" ht="30" customHeight="1" x14ac:dyDescent="0.2">
      <c r="A826" s="68"/>
      <c r="B826" s="68"/>
      <c r="C826" s="68"/>
      <c r="D826" s="68"/>
      <c r="E826" s="68"/>
      <c r="F826" s="68"/>
      <c r="G826" s="68"/>
      <c r="H826" s="68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7"/>
      <c r="W826" s="67"/>
      <c r="X826" s="67"/>
      <c r="Y826" s="67"/>
      <c r="Z826" s="1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68"/>
      <c r="AM826" s="68"/>
      <c r="AN826" s="68"/>
      <c r="AO826" s="68"/>
      <c r="AP826" s="68"/>
      <c r="AQ826" s="68"/>
      <c r="AR826" s="68"/>
      <c r="AS826" s="68"/>
      <c r="AT826" s="68"/>
    </row>
    <row r="827" spans="1:46" ht="30" customHeight="1" x14ac:dyDescent="0.2">
      <c r="A827" s="68"/>
      <c r="B827" s="68"/>
      <c r="C827" s="68"/>
      <c r="D827" s="68"/>
      <c r="E827" s="68"/>
      <c r="F827" s="68"/>
      <c r="G827" s="68"/>
      <c r="H827" s="68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7"/>
      <c r="W827" s="67"/>
      <c r="X827" s="67"/>
      <c r="Y827" s="67"/>
      <c r="Z827" s="1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  <c r="AL827" s="68"/>
      <c r="AM827" s="68"/>
      <c r="AN827" s="68"/>
      <c r="AO827" s="68"/>
      <c r="AP827" s="68"/>
      <c r="AQ827" s="68"/>
      <c r="AR827" s="68"/>
      <c r="AS827" s="68"/>
      <c r="AT827" s="68"/>
    </row>
    <row r="828" spans="1:46" ht="30" customHeight="1" x14ac:dyDescent="0.2">
      <c r="A828" s="68"/>
      <c r="B828" s="68"/>
      <c r="C828" s="68"/>
      <c r="D828" s="68"/>
      <c r="E828" s="68"/>
      <c r="F828" s="68"/>
      <c r="G828" s="68"/>
      <c r="H828" s="68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7"/>
      <c r="W828" s="67"/>
      <c r="X828" s="67"/>
      <c r="Y828" s="67"/>
      <c r="Z828" s="1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68"/>
      <c r="AM828" s="68"/>
      <c r="AN828" s="68"/>
      <c r="AO828" s="68"/>
      <c r="AP828" s="68"/>
      <c r="AQ828" s="68"/>
      <c r="AR828" s="68"/>
      <c r="AS828" s="68"/>
      <c r="AT828" s="68"/>
    </row>
    <row r="829" spans="1:46" ht="30" customHeight="1" x14ac:dyDescent="0.2">
      <c r="A829" s="68"/>
      <c r="B829" s="68"/>
      <c r="C829" s="68"/>
      <c r="D829" s="68"/>
      <c r="E829" s="68"/>
      <c r="F829" s="68"/>
      <c r="G829" s="68"/>
      <c r="H829" s="68"/>
      <c r="I829" s="68"/>
      <c r="J829" s="68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7"/>
      <c r="W829" s="67"/>
      <c r="X829" s="67"/>
      <c r="Y829" s="67"/>
      <c r="Z829" s="1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  <c r="AL829" s="68"/>
      <c r="AM829" s="68"/>
      <c r="AN829" s="68"/>
      <c r="AO829" s="68"/>
      <c r="AP829" s="68"/>
      <c r="AQ829" s="68"/>
      <c r="AR829" s="68"/>
      <c r="AS829" s="68"/>
      <c r="AT829" s="68"/>
    </row>
    <row r="830" spans="1:46" ht="30" customHeight="1" x14ac:dyDescent="0.2">
      <c r="A830" s="68"/>
      <c r="B830" s="68"/>
      <c r="C830" s="68"/>
      <c r="D830" s="68"/>
      <c r="E830" s="68"/>
      <c r="F830" s="68"/>
      <c r="G830" s="68"/>
      <c r="H830" s="68"/>
      <c r="I830" s="68"/>
      <c r="J830" s="68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7"/>
      <c r="W830" s="67"/>
      <c r="X830" s="67"/>
      <c r="Y830" s="67"/>
      <c r="Z830" s="1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  <c r="AL830" s="68"/>
      <c r="AM830" s="68"/>
      <c r="AN830" s="68"/>
      <c r="AO830" s="68"/>
      <c r="AP830" s="68"/>
      <c r="AQ830" s="68"/>
      <c r="AR830" s="68"/>
      <c r="AS830" s="68"/>
      <c r="AT830" s="68"/>
    </row>
    <row r="831" spans="1:46" ht="30" customHeight="1" x14ac:dyDescent="0.2">
      <c r="A831" s="68"/>
      <c r="B831" s="68"/>
      <c r="C831" s="68"/>
      <c r="D831" s="68"/>
      <c r="E831" s="68"/>
      <c r="F831" s="68"/>
      <c r="G831" s="68"/>
      <c r="H831" s="68"/>
      <c r="I831" s="68"/>
      <c r="J831" s="68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7"/>
      <c r="W831" s="67"/>
      <c r="X831" s="67"/>
      <c r="Y831" s="67"/>
      <c r="Z831" s="1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  <c r="AL831" s="68"/>
      <c r="AM831" s="68"/>
      <c r="AN831" s="68"/>
      <c r="AO831" s="68"/>
      <c r="AP831" s="68"/>
      <c r="AQ831" s="68"/>
      <c r="AR831" s="68"/>
      <c r="AS831" s="68"/>
      <c r="AT831" s="68"/>
    </row>
    <row r="832" spans="1:46" ht="30" customHeight="1" x14ac:dyDescent="0.2">
      <c r="A832" s="68"/>
      <c r="B832" s="68"/>
      <c r="C832" s="68"/>
      <c r="D832" s="68"/>
      <c r="E832" s="68"/>
      <c r="F832" s="68"/>
      <c r="G832" s="68"/>
      <c r="H832" s="68"/>
      <c r="I832" s="68"/>
      <c r="J832" s="68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7"/>
      <c r="W832" s="67"/>
      <c r="X832" s="67"/>
      <c r="Y832" s="67"/>
      <c r="Z832" s="1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68"/>
      <c r="AM832" s="68"/>
      <c r="AN832" s="68"/>
      <c r="AO832" s="68"/>
      <c r="AP832" s="68"/>
      <c r="AQ832" s="68"/>
      <c r="AR832" s="68"/>
      <c r="AS832" s="68"/>
      <c r="AT832" s="68"/>
    </row>
    <row r="833" spans="1:46" ht="30" customHeight="1" x14ac:dyDescent="0.2">
      <c r="A833" s="68"/>
      <c r="B833" s="68"/>
      <c r="C833" s="68"/>
      <c r="D833" s="68"/>
      <c r="E833" s="68"/>
      <c r="F833" s="68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7"/>
      <c r="W833" s="67"/>
      <c r="X833" s="67"/>
      <c r="Y833" s="67"/>
      <c r="Z833" s="1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68"/>
      <c r="AM833" s="68"/>
      <c r="AN833" s="68"/>
      <c r="AO833" s="68"/>
      <c r="AP833" s="68"/>
      <c r="AQ833" s="68"/>
      <c r="AR833" s="68"/>
      <c r="AS833" s="68"/>
      <c r="AT833" s="68"/>
    </row>
    <row r="834" spans="1:46" ht="30" customHeight="1" x14ac:dyDescent="0.2">
      <c r="A834" s="68"/>
      <c r="B834" s="68"/>
      <c r="C834" s="68"/>
      <c r="D834" s="68"/>
      <c r="E834" s="68"/>
      <c r="F834" s="68"/>
      <c r="G834" s="68"/>
      <c r="H834" s="68"/>
      <c r="I834" s="68"/>
      <c r="J834" s="68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7"/>
      <c r="W834" s="67"/>
      <c r="X834" s="67"/>
      <c r="Y834" s="67"/>
      <c r="Z834" s="1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68"/>
      <c r="AM834" s="68"/>
      <c r="AN834" s="68"/>
      <c r="AO834" s="68"/>
      <c r="AP834" s="68"/>
      <c r="AQ834" s="68"/>
      <c r="AR834" s="68"/>
      <c r="AS834" s="68"/>
      <c r="AT834" s="68"/>
    </row>
    <row r="835" spans="1:46" ht="30" customHeight="1" x14ac:dyDescent="0.2">
      <c r="A835" s="68"/>
      <c r="B835" s="68"/>
      <c r="C835" s="68"/>
      <c r="D835" s="68"/>
      <c r="E835" s="68"/>
      <c r="F835" s="68"/>
      <c r="G835" s="68"/>
      <c r="H835" s="68"/>
      <c r="I835" s="68"/>
      <c r="J835" s="68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7"/>
      <c r="W835" s="67"/>
      <c r="X835" s="67"/>
      <c r="Y835" s="67"/>
      <c r="Z835" s="1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  <c r="AL835" s="68"/>
      <c r="AM835" s="68"/>
      <c r="AN835" s="68"/>
      <c r="AO835" s="68"/>
      <c r="AP835" s="68"/>
      <c r="AQ835" s="68"/>
      <c r="AR835" s="68"/>
      <c r="AS835" s="68"/>
      <c r="AT835" s="68"/>
    </row>
    <row r="836" spans="1:46" ht="30" customHeight="1" x14ac:dyDescent="0.2">
      <c r="A836" s="68"/>
      <c r="B836" s="68"/>
      <c r="C836" s="68"/>
      <c r="D836" s="68"/>
      <c r="E836" s="68"/>
      <c r="F836" s="68"/>
      <c r="G836" s="68"/>
      <c r="H836" s="68"/>
      <c r="I836" s="68"/>
      <c r="J836" s="68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7"/>
      <c r="W836" s="67"/>
      <c r="X836" s="67"/>
      <c r="Y836" s="67"/>
      <c r="Z836" s="1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68"/>
      <c r="AM836" s="68"/>
      <c r="AN836" s="68"/>
      <c r="AO836" s="68"/>
      <c r="AP836" s="68"/>
      <c r="AQ836" s="68"/>
      <c r="AR836" s="68"/>
      <c r="AS836" s="68"/>
      <c r="AT836" s="68"/>
    </row>
    <row r="837" spans="1:46" ht="30" customHeight="1" x14ac:dyDescent="0.2">
      <c r="A837" s="68"/>
      <c r="B837" s="68"/>
      <c r="C837" s="68"/>
      <c r="D837" s="68"/>
      <c r="E837" s="68"/>
      <c r="F837" s="68"/>
      <c r="G837" s="68"/>
      <c r="H837" s="68"/>
      <c r="I837" s="68"/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7"/>
      <c r="W837" s="67"/>
      <c r="X837" s="67"/>
      <c r="Y837" s="67"/>
      <c r="Z837" s="1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  <c r="AL837" s="68"/>
      <c r="AM837" s="68"/>
      <c r="AN837" s="68"/>
      <c r="AO837" s="68"/>
      <c r="AP837" s="68"/>
      <c r="AQ837" s="68"/>
      <c r="AR837" s="68"/>
      <c r="AS837" s="68"/>
      <c r="AT837" s="68"/>
    </row>
    <row r="838" spans="1:46" ht="30" customHeight="1" x14ac:dyDescent="0.2">
      <c r="A838" s="68"/>
      <c r="B838" s="68"/>
      <c r="C838" s="68"/>
      <c r="D838" s="68"/>
      <c r="E838" s="68"/>
      <c r="F838" s="68"/>
      <c r="G838" s="68"/>
      <c r="H838" s="68"/>
      <c r="I838" s="68"/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7"/>
      <c r="W838" s="67"/>
      <c r="X838" s="67"/>
      <c r="Y838" s="67"/>
      <c r="Z838" s="1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68"/>
      <c r="AM838" s="68"/>
      <c r="AN838" s="68"/>
      <c r="AO838" s="68"/>
      <c r="AP838" s="68"/>
      <c r="AQ838" s="68"/>
      <c r="AR838" s="68"/>
      <c r="AS838" s="68"/>
      <c r="AT838" s="68"/>
    </row>
    <row r="839" spans="1:46" ht="30" customHeight="1" x14ac:dyDescent="0.2">
      <c r="A839" s="68"/>
      <c r="B839" s="68"/>
      <c r="C839" s="68"/>
      <c r="D839" s="68"/>
      <c r="E839" s="68"/>
      <c r="F839" s="68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7"/>
      <c r="W839" s="67"/>
      <c r="X839" s="67"/>
      <c r="Y839" s="67"/>
      <c r="Z839" s="1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68"/>
      <c r="AM839" s="68"/>
      <c r="AN839" s="68"/>
      <c r="AO839" s="68"/>
      <c r="AP839" s="68"/>
      <c r="AQ839" s="68"/>
      <c r="AR839" s="68"/>
      <c r="AS839" s="68"/>
      <c r="AT839" s="68"/>
    </row>
    <row r="840" spans="1:46" ht="30" customHeight="1" x14ac:dyDescent="0.2">
      <c r="A840" s="68"/>
      <c r="B840" s="68"/>
      <c r="C840" s="68"/>
      <c r="D840" s="68"/>
      <c r="E840" s="68"/>
      <c r="F840" s="68"/>
      <c r="G840" s="68"/>
      <c r="H840" s="68"/>
      <c r="I840" s="68"/>
      <c r="J840" s="68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7"/>
      <c r="W840" s="67"/>
      <c r="X840" s="67"/>
      <c r="Y840" s="67"/>
      <c r="Z840" s="1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  <c r="AL840" s="68"/>
      <c r="AM840" s="68"/>
      <c r="AN840" s="68"/>
      <c r="AO840" s="68"/>
      <c r="AP840" s="68"/>
      <c r="AQ840" s="68"/>
      <c r="AR840" s="68"/>
      <c r="AS840" s="68"/>
      <c r="AT840" s="68"/>
    </row>
    <row r="841" spans="1:46" ht="30" customHeight="1" x14ac:dyDescent="0.2">
      <c r="A841" s="68"/>
      <c r="B841" s="68"/>
      <c r="C841" s="68"/>
      <c r="D841" s="68"/>
      <c r="E841" s="68"/>
      <c r="F841" s="68"/>
      <c r="G841" s="68"/>
      <c r="H841" s="68"/>
      <c r="I841" s="68"/>
      <c r="J841" s="68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7"/>
      <c r="W841" s="67"/>
      <c r="X841" s="67"/>
      <c r="Y841" s="67"/>
      <c r="Z841" s="1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68"/>
      <c r="AM841" s="68"/>
      <c r="AN841" s="68"/>
      <c r="AO841" s="68"/>
      <c r="AP841" s="68"/>
      <c r="AQ841" s="68"/>
      <c r="AR841" s="68"/>
      <c r="AS841" s="68"/>
      <c r="AT841" s="68"/>
    </row>
    <row r="842" spans="1:46" ht="30" customHeight="1" x14ac:dyDescent="0.2">
      <c r="A842" s="68"/>
      <c r="B842" s="68"/>
      <c r="C842" s="68"/>
      <c r="D842" s="68"/>
      <c r="E842" s="68"/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7"/>
      <c r="W842" s="67"/>
      <c r="X842" s="67"/>
      <c r="Y842" s="67"/>
      <c r="Z842" s="1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</row>
    <row r="843" spans="1:46" ht="30" customHeight="1" x14ac:dyDescent="0.2">
      <c r="A843" s="68"/>
      <c r="B843" s="68"/>
      <c r="C843" s="68"/>
      <c r="D843" s="68"/>
      <c r="E843" s="68"/>
      <c r="F843" s="68"/>
      <c r="G843" s="68"/>
      <c r="H843" s="68"/>
      <c r="I843" s="68"/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7"/>
      <c r="W843" s="67"/>
      <c r="X843" s="67"/>
      <c r="Y843" s="67"/>
      <c r="Z843" s="1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  <c r="AO843" s="68"/>
      <c r="AP843" s="68"/>
      <c r="AQ843" s="68"/>
      <c r="AR843" s="68"/>
      <c r="AS843" s="68"/>
      <c r="AT843" s="68"/>
    </row>
    <row r="844" spans="1:46" ht="30" customHeight="1" x14ac:dyDescent="0.2">
      <c r="A844" s="68"/>
      <c r="B844" s="68"/>
      <c r="C844" s="68"/>
      <c r="D844" s="68"/>
      <c r="E844" s="68"/>
      <c r="F844" s="68"/>
      <c r="G844" s="68"/>
      <c r="H844" s="68"/>
      <c r="I844" s="68"/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7"/>
      <c r="W844" s="67"/>
      <c r="X844" s="67"/>
      <c r="Y844" s="67"/>
      <c r="Z844" s="1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68"/>
      <c r="AM844" s="68"/>
      <c r="AN844" s="68"/>
      <c r="AO844" s="68"/>
      <c r="AP844" s="68"/>
      <c r="AQ844" s="68"/>
      <c r="AR844" s="68"/>
      <c r="AS844" s="68"/>
      <c r="AT844" s="68"/>
    </row>
    <row r="845" spans="1:46" ht="30" customHeight="1" x14ac:dyDescent="0.2">
      <c r="A845" s="68"/>
      <c r="B845" s="68"/>
      <c r="C845" s="68"/>
      <c r="D845" s="68"/>
      <c r="E845" s="68"/>
      <c r="F845" s="68"/>
      <c r="G845" s="68"/>
      <c r="H845" s="68"/>
      <c r="I845" s="68"/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7"/>
      <c r="W845" s="67"/>
      <c r="X845" s="67"/>
      <c r="Y845" s="67"/>
      <c r="Z845" s="1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  <c r="AO845" s="68"/>
      <c r="AP845" s="68"/>
      <c r="AQ845" s="68"/>
      <c r="AR845" s="68"/>
      <c r="AS845" s="68"/>
      <c r="AT845" s="68"/>
    </row>
    <row r="846" spans="1:46" ht="30" customHeight="1" x14ac:dyDescent="0.2">
      <c r="A846" s="68"/>
      <c r="B846" s="68"/>
      <c r="C846" s="68"/>
      <c r="D846" s="68"/>
      <c r="E846" s="68"/>
      <c r="F846" s="68"/>
      <c r="G846" s="68"/>
      <c r="H846" s="68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7"/>
      <c r="W846" s="67"/>
      <c r="X846" s="67"/>
      <c r="Y846" s="67"/>
      <c r="Z846" s="1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68"/>
      <c r="AM846" s="68"/>
      <c r="AN846" s="68"/>
      <c r="AO846" s="68"/>
      <c r="AP846" s="68"/>
      <c r="AQ846" s="68"/>
      <c r="AR846" s="68"/>
      <c r="AS846" s="68"/>
      <c r="AT846" s="68"/>
    </row>
    <row r="847" spans="1:46" ht="30" customHeight="1" x14ac:dyDescent="0.2">
      <c r="A847" s="68"/>
      <c r="B847" s="68"/>
      <c r="C847" s="68"/>
      <c r="D847" s="68"/>
      <c r="E847" s="68"/>
      <c r="F847" s="68"/>
      <c r="G847" s="68"/>
      <c r="H847" s="68"/>
      <c r="I847" s="68"/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7"/>
      <c r="W847" s="67"/>
      <c r="X847" s="67"/>
      <c r="Y847" s="67"/>
      <c r="Z847" s="1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68"/>
      <c r="AM847" s="68"/>
      <c r="AN847" s="68"/>
      <c r="AO847" s="68"/>
      <c r="AP847" s="68"/>
      <c r="AQ847" s="68"/>
      <c r="AR847" s="68"/>
      <c r="AS847" s="68"/>
      <c r="AT847" s="68"/>
    </row>
    <row r="848" spans="1:46" ht="30" customHeight="1" x14ac:dyDescent="0.2">
      <c r="A848" s="68"/>
      <c r="B848" s="68"/>
      <c r="C848" s="68"/>
      <c r="D848" s="68"/>
      <c r="E848" s="68"/>
      <c r="F848" s="68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7"/>
      <c r="W848" s="67"/>
      <c r="X848" s="67"/>
      <c r="Y848" s="67"/>
      <c r="Z848" s="1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  <c r="AO848" s="68"/>
      <c r="AP848" s="68"/>
      <c r="AQ848" s="68"/>
      <c r="AR848" s="68"/>
      <c r="AS848" s="68"/>
      <c r="AT848" s="68"/>
    </row>
    <row r="849" spans="1:46" ht="30" customHeight="1" x14ac:dyDescent="0.2">
      <c r="A849" s="68"/>
      <c r="B849" s="68"/>
      <c r="C849" s="68"/>
      <c r="D849" s="68"/>
      <c r="E849" s="68"/>
      <c r="F849" s="68"/>
      <c r="G849" s="68"/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7"/>
      <c r="W849" s="67"/>
      <c r="X849" s="67"/>
      <c r="Y849" s="67"/>
      <c r="Z849" s="1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68"/>
      <c r="AM849" s="68"/>
      <c r="AN849" s="68"/>
      <c r="AO849" s="68"/>
      <c r="AP849" s="68"/>
      <c r="AQ849" s="68"/>
      <c r="AR849" s="68"/>
      <c r="AS849" s="68"/>
      <c r="AT849" s="68"/>
    </row>
    <row r="850" spans="1:46" ht="30" customHeight="1" x14ac:dyDescent="0.2">
      <c r="A850" s="68"/>
      <c r="B850" s="68"/>
      <c r="C850" s="68"/>
      <c r="D850" s="68"/>
      <c r="E850" s="68"/>
      <c r="F850" s="68"/>
      <c r="G850" s="68"/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7"/>
      <c r="W850" s="67"/>
      <c r="X850" s="67"/>
      <c r="Y850" s="67"/>
      <c r="Z850" s="1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68"/>
      <c r="AM850" s="68"/>
      <c r="AN850" s="68"/>
      <c r="AO850" s="68"/>
      <c r="AP850" s="68"/>
      <c r="AQ850" s="68"/>
      <c r="AR850" s="68"/>
      <c r="AS850" s="68"/>
      <c r="AT850" s="68"/>
    </row>
    <row r="851" spans="1:46" ht="30" customHeight="1" x14ac:dyDescent="0.2">
      <c r="A851" s="68"/>
      <c r="B851" s="68"/>
      <c r="C851" s="68"/>
      <c r="D851" s="68"/>
      <c r="E851" s="68"/>
      <c r="F851" s="68"/>
      <c r="G851" s="68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7"/>
      <c r="W851" s="67"/>
      <c r="X851" s="67"/>
      <c r="Y851" s="67"/>
      <c r="Z851" s="1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68"/>
      <c r="AM851" s="68"/>
      <c r="AN851" s="68"/>
      <c r="AO851" s="68"/>
      <c r="AP851" s="68"/>
      <c r="AQ851" s="68"/>
      <c r="AR851" s="68"/>
      <c r="AS851" s="68"/>
      <c r="AT851" s="68"/>
    </row>
    <row r="852" spans="1:46" ht="30" customHeight="1" x14ac:dyDescent="0.2">
      <c r="A852" s="68"/>
      <c r="B852" s="68"/>
      <c r="C852" s="68"/>
      <c r="D852" s="68"/>
      <c r="E852" s="68"/>
      <c r="F852" s="68"/>
      <c r="G852" s="68"/>
      <c r="H852" s="68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7"/>
      <c r="W852" s="67"/>
      <c r="X852" s="67"/>
      <c r="Y852" s="67"/>
      <c r="Z852" s="1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  <c r="AO852" s="68"/>
      <c r="AP852" s="68"/>
      <c r="AQ852" s="68"/>
      <c r="AR852" s="68"/>
      <c r="AS852" s="68"/>
      <c r="AT852" s="68"/>
    </row>
    <row r="853" spans="1:46" ht="30" customHeight="1" x14ac:dyDescent="0.2">
      <c r="A853" s="68"/>
      <c r="B853" s="68"/>
      <c r="C853" s="68"/>
      <c r="D853" s="68"/>
      <c r="E853" s="68"/>
      <c r="F853" s="68"/>
      <c r="G853" s="68"/>
      <c r="H853" s="68"/>
      <c r="I853" s="68"/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7"/>
      <c r="W853" s="67"/>
      <c r="X853" s="67"/>
      <c r="Y853" s="67"/>
      <c r="Z853" s="1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68"/>
      <c r="AM853" s="68"/>
      <c r="AN853" s="68"/>
      <c r="AO853" s="68"/>
      <c r="AP853" s="68"/>
      <c r="AQ853" s="68"/>
      <c r="AR853" s="68"/>
      <c r="AS853" s="68"/>
      <c r="AT853" s="68"/>
    </row>
    <row r="854" spans="1:46" ht="30" customHeight="1" x14ac:dyDescent="0.2">
      <c r="A854" s="68"/>
      <c r="B854" s="68"/>
      <c r="C854" s="68"/>
      <c r="D854" s="68"/>
      <c r="E854" s="68"/>
      <c r="F854" s="68"/>
      <c r="G854" s="68"/>
      <c r="H854" s="68"/>
      <c r="I854" s="68"/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7"/>
      <c r="W854" s="67"/>
      <c r="X854" s="67"/>
      <c r="Y854" s="67"/>
      <c r="Z854" s="1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68"/>
      <c r="AM854" s="68"/>
      <c r="AN854" s="68"/>
      <c r="AO854" s="68"/>
      <c r="AP854" s="68"/>
      <c r="AQ854" s="68"/>
      <c r="AR854" s="68"/>
      <c r="AS854" s="68"/>
      <c r="AT854" s="68"/>
    </row>
    <row r="855" spans="1:46" ht="30" customHeight="1" x14ac:dyDescent="0.2">
      <c r="A855" s="68"/>
      <c r="B855" s="68"/>
      <c r="C855" s="68"/>
      <c r="D855" s="68"/>
      <c r="E855" s="68"/>
      <c r="F855" s="68"/>
      <c r="G855" s="68"/>
      <c r="H855" s="68"/>
      <c r="I855" s="68"/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7"/>
      <c r="W855" s="67"/>
      <c r="X855" s="67"/>
      <c r="Y855" s="67"/>
      <c r="Z855" s="1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68"/>
      <c r="AM855" s="68"/>
      <c r="AN855" s="68"/>
      <c r="AO855" s="68"/>
      <c r="AP855" s="68"/>
      <c r="AQ855" s="68"/>
      <c r="AR855" s="68"/>
      <c r="AS855" s="68"/>
      <c r="AT855" s="68"/>
    </row>
    <row r="856" spans="1:46" ht="30" customHeight="1" x14ac:dyDescent="0.2">
      <c r="A856" s="68"/>
      <c r="B856" s="68"/>
      <c r="C856" s="68"/>
      <c r="D856" s="68"/>
      <c r="E856" s="68"/>
      <c r="F856" s="68"/>
      <c r="G856" s="68"/>
      <c r="H856" s="68"/>
      <c r="I856" s="68"/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7"/>
      <c r="W856" s="67"/>
      <c r="X856" s="67"/>
      <c r="Y856" s="67"/>
      <c r="Z856" s="1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  <c r="AO856" s="68"/>
      <c r="AP856" s="68"/>
      <c r="AQ856" s="68"/>
      <c r="AR856" s="68"/>
      <c r="AS856" s="68"/>
      <c r="AT856" s="68"/>
    </row>
    <row r="857" spans="1:46" ht="30" customHeight="1" x14ac:dyDescent="0.2">
      <c r="A857" s="68"/>
      <c r="B857" s="68"/>
      <c r="C857" s="68"/>
      <c r="D857" s="68"/>
      <c r="E857" s="68"/>
      <c r="F857" s="68"/>
      <c r="G857" s="68"/>
      <c r="H857" s="68"/>
      <c r="I857" s="68"/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7"/>
      <c r="W857" s="67"/>
      <c r="X857" s="67"/>
      <c r="Y857" s="67"/>
      <c r="Z857" s="1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68"/>
      <c r="AM857" s="68"/>
      <c r="AN857" s="68"/>
      <c r="AO857" s="68"/>
      <c r="AP857" s="68"/>
      <c r="AQ857" s="68"/>
      <c r="AR857" s="68"/>
      <c r="AS857" s="68"/>
      <c r="AT857" s="68"/>
    </row>
    <row r="858" spans="1:46" ht="30" customHeight="1" x14ac:dyDescent="0.2">
      <c r="A858" s="68"/>
      <c r="B858" s="68"/>
      <c r="C858" s="68"/>
      <c r="D858" s="68"/>
      <c r="E858" s="68"/>
      <c r="F858" s="68"/>
      <c r="G858" s="68"/>
      <c r="H858" s="68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7"/>
      <c r="W858" s="67"/>
      <c r="X858" s="67"/>
      <c r="Y858" s="67"/>
      <c r="Z858" s="1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68"/>
      <c r="AM858" s="68"/>
      <c r="AN858" s="68"/>
      <c r="AO858" s="68"/>
      <c r="AP858" s="68"/>
      <c r="AQ858" s="68"/>
      <c r="AR858" s="68"/>
      <c r="AS858" s="68"/>
      <c r="AT858" s="68"/>
    </row>
    <row r="859" spans="1:46" ht="30" customHeight="1" x14ac:dyDescent="0.2">
      <c r="A859" s="68"/>
      <c r="B859" s="68"/>
      <c r="C859" s="68"/>
      <c r="D859" s="68"/>
      <c r="E859" s="68"/>
      <c r="F859" s="68"/>
      <c r="G859" s="68"/>
      <c r="H859" s="68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7"/>
      <c r="W859" s="67"/>
      <c r="X859" s="67"/>
      <c r="Y859" s="67"/>
      <c r="Z859" s="1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68"/>
      <c r="AM859" s="68"/>
      <c r="AN859" s="68"/>
      <c r="AO859" s="68"/>
      <c r="AP859" s="68"/>
      <c r="AQ859" s="68"/>
      <c r="AR859" s="68"/>
      <c r="AS859" s="68"/>
      <c r="AT859" s="68"/>
    </row>
    <row r="860" spans="1:46" ht="30" customHeight="1" x14ac:dyDescent="0.2">
      <c r="A860" s="68"/>
      <c r="B860" s="68"/>
      <c r="C860" s="68"/>
      <c r="D860" s="68"/>
      <c r="E860" s="68"/>
      <c r="F860" s="68"/>
      <c r="G860" s="68"/>
      <c r="H860" s="68"/>
      <c r="I860" s="68"/>
      <c r="J860" s="68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7"/>
      <c r="W860" s="67"/>
      <c r="X860" s="67"/>
      <c r="Y860" s="67"/>
      <c r="Z860" s="1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8"/>
      <c r="AN860" s="68"/>
      <c r="AO860" s="68"/>
      <c r="AP860" s="68"/>
      <c r="AQ860" s="68"/>
      <c r="AR860" s="68"/>
      <c r="AS860" s="68"/>
      <c r="AT860" s="68"/>
    </row>
    <row r="861" spans="1:46" ht="30" customHeight="1" x14ac:dyDescent="0.2">
      <c r="A861" s="68"/>
      <c r="B861" s="68"/>
      <c r="C861" s="68"/>
      <c r="D861" s="68"/>
      <c r="E861" s="68"/>
      <c r="F861" s="68"/>
      <c r="G861" s="68"/>
      <c r="H861" s="68"/>
      <c r="I861" s="68"/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7"/>
      <c r="W861" s="67"/>
      <c r="X861" s="67"/>
      <c r="Y861" s="67"/>
      <c r="Z861" s="1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  <c r="AO861" s="68"/>
      <c r="AP861" s="68"/>
      <c r="AQ861" s="68"/>
      <c r="AR861" s="68"/>
      <c r="AS861" s="68"/>
      <c r="AT861" s="68"/>
    </row>
    <row r="862" spans="1:46" ht="30" customHeight="1" x14ac:dyDescent="0.2">
      <c r="A862" s="68"/>
      <c r="B862" s="68"/>
      <c r="C862" s="68"/>
      <c r="D862" s="68"/>
      <c r="E862" s="68"/>
      <c r="F862" s="68"/>
      <c r="G862" s="68"/>
      <c r="H862" s="68"/>
      <c r="I862" s="68"/>
      <c r="J862" s="68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7"/>
      <c r="W862" s="67"/>
      <c r="X862" s="67"/>
      <c r="Y862" s="67"/>
      <c r="Z862" s="1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68"/>
      <c r="AM862" s="68"/>
      <c r="AN862" s="68"/>
      <c r="AO862" s="68"/>
      <c r="AP862" s="68"/>
      <c r="AQ862" s="68"/>
      <c r="AR862" s="68"/>
      <c r="AS862" s="68"/>
      <c r="AT862" s="68"/>
    </row>
    <row r="863" spans="1:46" ht="30" customHeight="1" x14ac:dyDescent="0.2">
      <c r="A863" s="68"/>
      <c r="B863" s="68"/>
      <c r="C863" s="68"/>
      <c r="D863" s="68"/>
      <c r="E863" s="68"/>
      <c r="F863" s="68"/>
      <c r="G863" s="68"/>
      <c r="H863" s="68"/>
      <c r="I863" s="68"/>
      <c r="J863" s="68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7"/>
      <c r="W863" s="67"/>
      <c r="X863" s="67"/>
      <c r="Y863" s="67"/>
      <c r="Z863" s="1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68"/>
      <c r="AM863" s="68"/>
      <c r="AN863" s="68"/>
      <c r="AO863" s="68"/>
      <c r="AP863" s="68"/>
      <c r="AQ863" s="68"/>
      <c r="AR863" s="68"/>
      <c r="AS863" s="68"/>
      <c r="AT863" s="68"/>
    </row>
    <row r="864" spans="1:46" ht="30" customHeight="1" x14ac:dyDescent="0.2">
      <c r="A864" s="68"/>
      <c r="B864" s="68"/>
      <c r="C864" s="68"/>
      <c r="D864" s="68"/>
      <c r="E864" s="68"/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7"/>
      <c r="W864" s="67"/>
      <c r="X864" s="67"/>
      <c r="Y864" s="67"/>
      <c r="Z864" s="1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</row>
    <row r="865" spans="1:46" ht="30" customHeight="1" x14ac:dyDescent="0.2">
      <c r="A865" s="68"/>
      <c r="B865" s="68"/>
      <c r="C865" s="68"/>
      <c r="D865" s="68"/>
      <c r="E865" s="68"/>
      <c r="F865" s="68"/>
      <c r="G865" s="68"/>
      <c r="H865" s="68"/>
      <c r="I865" s="68"/>
      <c r="J865" s="68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7"/>
      <c r="W865" s="67"/>
      <c r="X865" s="67"/>
      <c r="Y865" s="67"/>
      <c r="Z865" s="1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  <c r="AO865" s="68"/>
      <c r="AP865" s="68"/>
      <c r="AQ865" s="68"/>
      <c r="AR865" s="68"/>
      <c r="AS865" s="68"/>
      <c r="AT865" s="68"/>
    </row>
    <row r="866" spans="1:46" ht="30" customHeight="1" x14ac:dyDescent="0.2">
      <c r="A866" s="68"/>
      <c r="B866" s="68"/>
      <c r="C866" s="68"/>
      <c r="D866" s="68"/>
      <c r="E866" s="68"/>
      <c r="F866" s="68"/>
      <c r="G866" s="68"/>
      <c r="H866" s="68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7"/>
      <c r="W866" s="67"/>
      <c r="X866" s="67"/>
      <c r="Y866" s="67"/>
      <c r="Z866" s="1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  <c r="AL866" s="68"/>
      <c r="AM866" s="68"/>
      <c r="AN866" s="68"/>
      <c r="AO866" s="68"/>
      <c r="AP866" s="68"/>
      <c r="AQ866" s="68"/>
      <c r="AR866" s="68"/>
      <c r="AS866" s="68"/>
      <c r="AT866" s="68"/>
    </row>
    <row r="867" spans="1:46" ht="30" customHeight="1" x14ac:dyDescent="0.2">
      <c r="A867" s="68"/>
      <c r="B867" s="68"/>
      <c r="C867" s="68"/>
      <c r="D867" s="68"/>
      <c r="E867" s="68"/>
      <c r="F867" s="68"/>
      <c r="G867" s="68"/>
      <c r="H867" s="68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7"/>
      <c r="W867" s="67"/>
      <c r="X867" s="67"/>
      <c r="Y867" s="67"/>
      <c r="Z867" s="1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  <c r="AL867" s="68"/>
      <c r="AM867" s="68"/>
      <c r="AN867" s="68"/>
      <c r="AO867" s="68"/>
      <c r="AP867" s="68"/>
      <c r="AQ867" s="68"/>
      <c r="AR867" s="68"/>
      <c r="AS867" s="68"/>
      <c r="AT867" s="68"/>
    </row>
    <row r="868" spans="1:46" ht="30" customHeight="1" x14ac:dyDescent="0.2">
      <c r="A868" s="68"/>
      <c r="B868" s="68"/>
      <c r="C868" s="68"/>
      <c r="D868" s="68"/>
      <c r="E868" s="68"/>
      <c r="F868" s="68"/>
      <c r="G868" s="68"/>
      <c r="H868" s="68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7"/>
      <c r="W868" s="67"/>
      <c r="X868" s="67"/>
      <c r="Y868" s="67"/>
      <c r="Z868" s="1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  <c r="AL868" s="68"/>
      <c r="AM868" s="68"/>
      <c r="AN868" s="68"/>
      <c r="AO868" s="68"/>
      <c r="AP868" s="68"/>
      <c r="AQ868" s="68"/>
      <c r="AR868" s="68"/>
      <c r="AS868" s="68"/>
      <c r="AT868" s="68"/>
    </row>
    <row r="869" spans="1:46" ht="30" customHeight="1" x14ac:dyDescent="0.2">
      <c r="A869" s="68"/>
      <c r="B869" s="68"/>
      <c r="C869" s="68"/>
      <c r="D869" s="68"/>
      <c r="E869" s="68"/>
      <c r="F869" s="68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7"/>
      <c r="W869" s="67"/>
      <c r="X869" s="67"/>
      <c r="Y869" s="67"/>
      <c r="Z869" s="1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  <c r="AL869" s="68"/>
      <c r="AM869" s="68"/>
      <c r="AN869" s="68"/>
      <c r="AO869" s="68"/>
      <c r="AP869" s="68"/>
      <c r="AQ869" s="68"/>
      <c r="AR869" s="68"/>
      <c r="AS869" s="68"/>
      <c r="AT869" s="68"/>
    </row>
    <row r="870" spans="1:46" ht="30" customHeight="1" x14ac:dyDescent="0.2">
      <c r="A870" s="68"/>
      <c r="B870" s="68"/>
      <c r="C870" s="68"/>
      <c r="D870" s="68"/>
      <c r="E870" s="68"/>
      <c r="F870" s="68"/>
      <c r="G870" s="68"/>
      <c r="H870" s="68"/>
      <c r="I870" s="68"/>
      <c r="J870" s="68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7"/>
      <c r="W870" s="67"/>
      <c r="X870" s="67"/>
      <c r="Y870" s="67"/>
      <c r="Z870" s="1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  <c r="AL870" s="68"/>
      <c r="AM870" s="68"/>
      <c r="AN870" s="68"/>
      <c r="AO870" s="68"/>
      <c r="AP870" s="68"/>
      <c r="AQ870" s="68"/>
      <c r="AR870" s="68"/>
      <c r="AS870" s="68"/>
      <c r="AT870" s="68"/>
    </row>
    <row r="871" spans="1:46" ht="30" customHeight="1" x14ac:dyDescent="0.2">
      <c r="A871" s="68"/>
      <c r="B871" s="68"/>
      <c r="C871" s="68"/>
      <c r="D871" s="68"/>
      <c r="E871" s="68"/>
      <c r="F871" s="68"/>
      <c r="G871" s="68"/>
      <c r="H871" s="68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7"/>
      <c r="W871" s="67"/>
      <c r="X871" s="67"/>
      <c r="Y871" s="67"/>
      <c r="Z871" s="1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  <c r="AL871" s="68"/>
      <c r="AM871" s="68"/>
      <c r="AN871" s="68"/>
      <c r="AO871" s="68"/>
      <c r="AP871" s="68"/>
      <c r="AQ871" s="68"/>
      <c r="AR871" s="68"/>
      <c r="AS871" s="68"/>
      <c r="AT871" s="68"/>
    </row>
    <row r="872" spans="1:46" ht="30" customHeight="1" x14ac:dyDescent="0.2">
      <c r="A872" s="68"/>
      <c r="B872" s="68"/>
      <c r="C872" s="68"/>
      <c r="D872" s="68"/>
      <c r="E872" s="68"/>
      <c r="F872" s="68"/>
      <c r="G872" s="68"/>
      <c r="H872" s="68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7"/>
      <c r="W872" s="67"/>
      <c r="X872" s="67"/>
      <c r="Y872" s="67"/>
      <c r="Z872" s="1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68"/>
      <c r="AM872" s="68"/>
      <c r="AN872" s="68"/>
      <c r="AO872" s="68"/>
      <c r="AP872" s="68"/>
      <c r="AQ872" s="68"/>
      <c r="AR872" s="68"/>
      <c r="AS872" s="68"/>
      <c r="AT872" s="68"/>
    </row>
    <row r="873" spans="1:46" ht="30" customHeight="1" x14ac:dyDescent="0.2">
      <c r="A873" s="68"/>
      <c r="B873" s="68"/>
      <c r="C873" s="68"/>
      <c r="D873" s="68"/>
      <c r="E873" s="68"/>
      <c r="F873" s="68"/>
      <c r="G873" s="68"/>
      <c r="H873" s="68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7"/>
      <c r="W873" s="67"/>
      <c r="X873" s="67"/>
      <c r="Y873" s="67"/>
      <c r="Z873" s="1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68"/>
      <c r="AM873" s="68"/>
      <c r="AN873" s="68"/>
      <c r="AO873" s="68"/>
      <c r="AP873" s="68"/>
      <c r="AQ873" s="68"/>
      <c r="AR873" s="68"/>
      <c r="AS873" s="68"/>
      <c r="AT873" s="68"/>
    </row>
    <row r="874" spans="1:46" ht="30" customHeight="1" x14ac:dyDescent="0.2">
      <c r="A874" s="68"/>
      <c r="B874" s="68"/>
      <c r="C874" s="68"/>
      <c r="D874" s="68"/>
      <c r="E874" s="68"/>
      <c r="F874" s="68"/>
      <c r="G874" s="68"/>
      <c r="H874" s="68"/>
      <c r="I874" s="68"/>
      <c r="J874" s="68"/>
      <c r="K874" s="68"/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7"/>
      <c r="W874" s="67"/>
      <c r="X874" s="67"/>
      <c r="Y874" s="67"/>
      <c r="Z874" s="1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  <c r="AL874" s="68"/>
      <c r="AM874" s="68"/>
      <c r="AN874" s="68"/>
      <c r="AO874" s="68"/>
      <c r="AP874" s="68"/>
      <c r="AQ874" s="68"/>
      <c r="AR874" s="68"/>
      <c r="AS874" s="68"/>
      <c r="AT874" s="68"/>
    </row>
    <row r="875" spans="1:46" ht="30" customHeight="1" x14ac:dyDescent="0.2">
      <c r="A875" s="68"/>
      <c r="B875" s="68"/>
      <c r="C875" s="68"/>
      <c r="D875" s="68"/>
      <c r="E875" s="68"/>
      <c r="F875" s="68"/>
      <c r="G875" s="68"/>
      <c r="H875" s="68"/>
      <c r="I875" s="68"/>
      <c r="J875" s="68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7"/>
      <c r="W875" s="67"/>
      <c r="X875" s="67"/>
      <c r="Y875" s="67"/>
      <c r="Z875" s="1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68"/>
      <c r="AM875" s="68"/>
      <c r="AN875" s="68"/>
      <c r="AO875" s="68"/>
      <c r="AP875" s="68"/>
      <c r="AQ875" s="68"/>
      <c r="AR875" s="68"/>
      <c r="AS875" s="68"/>
      <c r="AT875" s="68"/>
    </row>
    <row r="876" spans="1:46" ht="30" customHeight="1" x14ac:dyDescent="0.2">
      <c r="A876" s="68"/>
      <c r="B876" s="68"/>
      <c r="C876" s="68"/>
      <c r="D876" s="68"/>
      <c r="E876" s="68"/>
      <c r="F876" s="68"/>
      <c r="G876" s="68"/>
      <c r="H876" s="68"/>
      <c r="I876" s="68"/>
      <c r="J876" s="68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7"/>
      <c r="W876" s="67"/>
      <c r="X876" s="67"/>
      <c r="Y876" s="67"/>
      <c r="Z876" s="1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  <c r="AL876" s="68"/>
      <c r="AM876" s="68"/>
      <c r="AN876" s="68"/>
      <c r="AO876" s="68"/>
      <c r="AP876" s="68"/>
      <c r="AQ876" s="68"/>
      <c r="AR876" s="68"/>
      <c r="AS876" s="68"/>
      <c r="AT876" s="68"/>
    </row>
    <row r="877" spans="1:46" ht="30" customHeight="1" x14ac:dyDescent="0.2">
      <c r="A877" s="68"/>
      <c r="B877" s="68"/>
      <c r="C877" s="68"/>
      <c r="D877" s="68"/>
      <c r="E877" s="68"/>
      <c r="F877" s="68"/>
      <c r="G877" s="68"/>
      <c r="H877" s="68"/>
      <c r="I877" s="68"/>
      <c r="J877" s="68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7"/>
      <c r="W877" s="67"/>
      <c r="X877" s="67"/>
      <c r="Y877" s="67"/>
      <c r="Z877" s="1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68"/>
      <c r="AM877" s="68"/>
      <c r="AN877" s="68"/>
      <c r="AO877" s="68"/>
      <c r="AP877" s="68"/>
      <c r="AQ877" s="68"/>
      <c r="AR877" s="68"/>
      <c r="AS877" s="68"/>
      <c r="AT877" s="68"/>
    </row>
    <row r="878" spans="1:46" ht="30" customHeight="1" x14ac:dyDescent="0.2">
      <c r="A878" s="68"/>
      <c r="B878" s="68"/>
      <c r="C878" s="68"/>
      <c r="D878" s="68"/>
      <c r="E878" s="68"/>
      <c r="F878" s="68"/>
      <c r="G878" s="68"/>
      <c r="H878" s="68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7"/>
      <c r="W878" s="67"/>
      <c r="X878" s="67"/>
      <c r="Y878" s="67"/>
      <c r="Z878" s="1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68"/>
      <c r="AM878" s="68"/>
      <c r="AN878" s="68"/>
      <c r="AO878" s="68"/>
      <c r="AP878" s="68"/>
      <c r="AQ878" s="68"/>
      <c r="AR878" s="68"/>
      <c r="AS878" s="68"/>
      <c r="AT878" s="68"/>
    </row>
    <row r="879" spans="1:46" ht="30" customHeight="1" x14ac:dyDescent="0.2">
      <c r="A879" s="68"/>
      <c r="B879" s="68"/>
      <c r="C879" s="68"/>
      <c r="D879" s="68"/>
      <c r="E879" s="68"/>
      <c r="F879" s="68"/>
      <c r="G879" s="68"/>
      <c r="H879" s="68"/>
      <c r="I879" s="68"/>
      <c r="J879" s="68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7"/>
      <c r="W879" s="67"/>
      <c r="X879" s="67"/>
      <c r="Y879" s="67"/>
      <c r="Z879" s="1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68"/>
      <c r="AM879" s="68"/>
      <c r="AN879" s="68"/>
      <c r="AO879" s="68"/>
      <c r="AP879" s="68"/>
      <c r="AQ879" s="68"/>
      <c r="AR879" s="68"/>
      <c r="AS879" s="68"/>
      <c r="AT879" s="68"/>
    </row>
    <row r="880" spans="1:46" ht="30" customHeight="1" x14ac:dyDescent="0.2">
      <c r="A880" s="68"/>
      <c r="B880" s="68"/>
      <c r="C880" s="68"/>
      <c r="D880" s="68"/>
      <c r="E880" s="68"/>
      <c r="F880" s="68"/>
      <c r="G880" s="68"/>
      <c r="H880" s="68"/>
      <c r="I880" s="68"/>
      <c r="J880" s="68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7"/>
      <c r="W880" s="67"/>
      <c r="X880" s="67"/>
      <c r="Y880" s="67"/>
      <c r="Z880" s="1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68"/>
      <c r="AM880" s="68"/>
      <c r="AN880" s="68"/>
      <c r="AO880" s="68"/>
      <c r="AP880" s="68"/>
      <c r="AQ880" s="68"/>
      <c r="AR880" s="68"/>
      <c r="AS880" s="68"/>
      <c r="AT880" s="68"/>
    </row>
    <row r="881" spans="1:46" ht="30" customHeight="1" x14ac:dyDescent="0.2">
      <c r="A881" s="68"/>
      <c r="B881" s="68"/>
      <c r="C881" s="68"/>
      <c r="D881" s="68"/>
      <c r="E881" s="68"/>
      <c r="F881" s="68"/>
      <c r="G881" s="68"/>
      <c r="H881" s="68"/>
      <c r="I881" s="68"/>
      <c r="J881" s="68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7"/>
      <c r="W881" s="67"/>
      <c r="X881" s="67"/>
      <c r="Y881" s="67"/>
      <c r="Z881" s="1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68"/>
      <c r="AM881" s="68"/>
      <c r="AN881" s="68"/>
      <c r="AO881" s="68"/>
      <c r="AP881" s="68"/>
      <c r="AQ881" s="68"/>
      <c r="AR881" s="68"/>
      <c r="AS881" s="68"/>
      <c r="AT881" s="68"/>
    </row>
    <row r="882" spans="1:46" ht="30" customHeight="1" x14ac:dyDescent="0.2">
      <c r="A882" s="68"/>
      <c r="B882" s="68"/>
      <c r="C882" s="68"/>
      <c r="D882" s="68"/>
      <c r="E882" s="68"/>
      <c r="F882" s="68"/>
      <c r="G882" s="68"/>
      <c r="H882" s="68"/>
      <c r="I882" s="68"/>
      <c r="J882" s="68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7"/>
      <c r="W882" s="67"/>
      <c r="X882" s="67"/>
      <c r="Y882" s="67"/>
      <c r="Z882" s="1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  <c r="AL882" s="68"/>
      <c r="AM882" s="68"/>
      <c r="AN882" s="68"/>
      <c r="AO882" s="68"/>
      <c r="AP882" s="68"/>
      <c r="AQ882" s="68"/>
      <c r="AR882" s="68"/>
      <c r="AS882" s="68"/>
      <c r="AT882" s="68"/>
    </row>
    <row r="883" spans="1:46" ht="30" customHeight="1" x14ac:dyDescent="0.2">
      <c r="A883" s="68"/>
      <c r="B883" s="68"/>
      <c r="C883" s="68"/>
      <c r="D883" s="68"/>
      <c r="E883" s="68"/>
      <c r="F883" s="68"/>
      <c r="G883" s="68"/>
      <c r="H883" s="68"/>
      <c r="I883" s="68"/>
      <c r="J883" s="68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7"/>
      <c r="W883" s="67"/>
      <c r="X883" s="67"/>
      <c r="Y883" s="67"/>
      <c r="Z883" s="1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68"/>
      <c r="AM883" s="68"/>
      <c r="AN883" s="68"/>
      <c r="AO883" s="68"/>
      <c r="AP883" s="68"/>
      <c r="AQ883" s="68"/>
      <c r="AR883" s="68"/>
      <c r="AS883" s="68"/>
      <c r="AT883" s="68"/>
    </row>
    <row r="884" spans="1:46" ht="30" customHeight="1" x14ac:dyDescent="0.2">
      <c r="A884" s="68"/>
      <c r="B884" s="68"/>
      <c r="C884" s="68"/>
      <c r="D884" s="68"/>
      <c r="E884" s="68"/>
      <c r="F884" s="68"/>
      <c r="G884" s="68"/>
      <c r="H884" s="68"/>
      <c r="I884" s="68"/>
      <c r="J884" s="68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7"/>
      <c r="W884" s="67"/>
      <c r="X884" s="67"/>
      <c r="Y884" s="67"/>
      <c r="Z884" s="1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  <c r="AO884" s="68"/>
      <c r="AP884" s="68"/>
      <c r="AQ884" s="68"/>
      <c r="AR884" s="68"/>
      <c r="AS884" s="68"/>
      <c r="AT884" s="68"/>
    </row>
    <row r="885" spans="1:46" ht="30" customHeight="1" x14ac:dyDescent="0.2">
      <c r="A885" s="68"/>
      <c r="B885" s="68"/>
      <c r="C885" s="68"/>
      <c r="D885" s="68"/>
      <c r="E885" s="68"/>
      <c r="F885" s="68"/>
      <c r="G885" s="68"/>
      <c r="H885" s="68"/>
      <c r="I885" s="68"/>
      <c r="J885" s="68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7"/>
      <c r="W885" s="67"/>
      <c r="X885" s="67"/>
      <c r="Y885" s="67"/>
      <c r="Z885" s="1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  <c r="AL885" s="68"/>
      <c r="AM885" s="68"/>
      <c r="AN885" s="68"/>
      <c r="AO885" s="68"/>
      <c r="AP885" s="68"/>
      <c r="AQ885" s="68"/>
      <c r="AR885" s="68"/>
      <c r="AS885" s="68"/>
      <c r="AT885" s="68"/>
    </row>
    <row r="886" spans="1:46" ht="30" customHeight="1" x14ac:dyDescent="0.2">
      <c r="A886" s="68"/>
      <c r="B886" s="68"/>
      <c r="C886" s="68"/>
      <c r="D886" s="68"/>
      <c r="E886" s="68"/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7"/>
      <c r="W886" s="67"/>
      <c r="X886" s="67"/>
      <c r="Y886" s="67"/>
      <c r="Z886" s="1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</row>
    <row r="887" spans="1:46" ht="30" customHeight="1" x14ac:dyDescent="0.2">
      <c r="A887" s="68"/>
      <c r="B887" s="68"/>
      <c r="C887" s="68"/>
      <c r="D887" s="68"/>
      <c r="E887" s="68"/>
      <c r="F887" s="68"/>
      <c r="G887" s="68"/>
      <c r="H887" s="68"/>
      <c r="I887" s="68"/>
      <c r="J887" s="68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7"/>
      <c r="W887" s="67"/>
      <c r="X887" s="67"/>
      <c r="Y887" s="67"/>
      <c r="Z887" s="1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  <c r="AL887" s="68"/>
      <c r="AM887" s="68"/>
      <c r="AN887" s="68"/>
      <c r="AO887" s="68"/>
      <c r="AP887" s="68"/>
      <c r="AQ887" s="68"/>
      <c r="AR887" s="68"/>
      <c r="AS887" s="68"/>
      <c r="AT887" s="68"/>
    </row>
    <row r="888" spans="1:46" ht="30" customHeight="1" x14ac:dyDescent="0.2">
      <c r="A888" s="68"/>
      <c r="B888" s="68"/>
      <c r="C888" s="68"/>
      <c r="D888" s="68"/>
      <c r="E888" s="68"/>
      <c r="F888" s="68"/>
      <c r="G888" s="68"/>
      <c r="H888" s="68"/>
      <c r="I888" s="68"/>
      <c r="J888" s="68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7"/>
      <c r="W888" s="67"/>
      <c r="X888" s="67"/>
      <c r="Y888" s="67"/>
      <c r="Z888" s="1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68"/>
      <c r="AM888" s="68"/>
      <c r="AN888" s="68"/>
      <c r="AO888" s="68"/>
      <c r="AP888" s="68"/>
      <c r="AQ888" s="68"/>
      <c r="AR888" s="68"/>
      <c r="AS888" s="68"/>
      <c r="AT888" s="68"/>
    </row>
    <row r="889" spans="1:46" ht="30" customHeight="1" x14ac:dyDescent="0.2">
      <c r="A889" s="68"/>
      <c r="B889" s="68"/>
      <c r="C889" s="68"/>
      <c r="D889" s="68"/>
      <c r="E889" s="68"/>
      <c r="F889" s="68"/>
      <c r="G889" s="68"/>
      <c r="H889" s="68"/>
      <c r="I889" s="68"/>
      <c r="J889" s="68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7"/>
      <c r="W889" s="67"/>
      <c r="X889" s="67"/>
      <c r="Y889" s="67"/>
      <c r="Z889" s="1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68"/>
      <c r="AM889" s="68"/>
      <c r="AN889" s="68"/>
      <c r="AO889" s="68"/>
      <c r="AP889" s="68"/>
      <c r="AQ889" s="68"/>
      <c r="AR889" s="68"/>
      <c r="AS889" s="68"/>
      <c r="AT889" s="68"/>
    </row>
    <row r="890" spans="1:46" ht="30" customHeight="1" x14ac:dyDescent="0.2">
      <c r="A890" s="68"/>
      <c r="B890" s="68"/>
      <c r="C890" s="68"/>
      <c r="D890" s="68"/>
      <c r="E890" s="68"/>
      <c r="F890" s="68"/>
      <c r="G890" s="68"/>
      <c r="H890" s="68"/>
      <c r="I890" s="68"/>
      <c r="J890" s="68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7"/>
      <c r="W890" s="67"/>
      <c r="X890" s="67"/>
      <c r="Y890" s="67"/>
      <c r="Z890" s="1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68"/>
      <c r="AM890" s="68"/>
      <c r="AN890" s="68"/>
      <c r="AO890" s="68"/>
      <c r="AP890" s="68"/>
      <c r="AQ890" s="68"/>
      <c r="AR890" s="68"/>
      <c r="AS890" s="68"/>
      <c r="AT890" s="68"/>
    </row>
    <row r="891" spans="1:46" ht="30" customHeight="1" x14ac:dyDescent="0.2">
      <c r="A891" s="68"/>
      <c r="B891" s="68"/>
      <c r="C891" s="68"/>
      <c r="D891" s="68"/>
      <c r="E891" s="68"/>
      <c r="F891" s="68"/>
      <c r="G891" s="68"/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7"/>
      <c r="W891" s="67"/>
      <c r="X891" s="67"/>
      <c r="Y891" s="67"/>
      <c r="Z891" s="1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68"/>
      <c r="AM891" s="68"/>
      <c r="AN891" s="68"/>
      <c r="AO891" s="68"/>
      <c r="AP891" s="68"/>
      <c r="AQ891" s="68"/>
      <c r="AR891" s="68"/>
      <c r="AS891" s="68"/>
      <c r="AT891" s="68"/>
    </row>
    <row r="892" spans="1:46" ht="30" customHeight="1" x14ac:dyDescent="0.2">
      <c r="A892" s="68"/>
      <c r="B892" s="68"/>
      <c r="C892" s="68"/>
      <c r="D892" s="68"/>
      <c r="E892" s="68"/>
      <c r="F892" s="68"/>
      <c r="G892" s="68"/>
      <c r="H892" s="68"/>
      <c r="I892" s="68"/>
      <c r="J892" s="68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7"/>
      <c r="W892" s="67"/>
      <c r="X892" s="67"/>
      <c r="Y892" s="67"/>
      <c r="Z892" s="1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  <c r="AL892" s="68"/>
      <c r="AM892" s="68"/>
      <c r="AN892" s="68"/>
      <c r="AO892" s="68"/>
      <c r="AP892" s="68"/>
      <c r="AQ892" s="68"/>
      <c r="AR892" s="68"/>
      <c r="AS892" s="68"/>
      <c r="AT892" s="68"/>
    </row>
    <row r="893" spans="1:46" ht="30" customHeight="1" x14ac:dyDescent="0.2">
      <c r="A893" s="68"/>
      <c r="B893" s="68"/>
      <c r="C893" s="68"/>
      <c r="D893" s="68"/>
      <c r="E893" s="68"/>
      <c r="F893" s="68"/>
      <c r="G893" s="68"/>
      <c r="H893" s="68"/>
      <c r="I893" s="68"/>
      <c r="J893" s="68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7"/>
      <c r="W893" s="67"/>
      <c r="X893" s="67"/>
      <c r="Y893" s="67"/>
      <c r="Z893" s="1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  <c r="AL893" s="68"/>
      <c r="AM893" s="68"/>
      <c r="AN893" s="68"/>
      <c r="AO893" s="68"/>
      <c r="AP893" s="68"/>
      <c r="AQ893" s="68"/>
      <c r="AR893" s="68"/>
      <c r="AS893" s="68"/>
      <c r="AT893" s="68"/>
    </row>
    <row r="894" spans="1:46" ht="30" customHeight="1" x14ac:dyDescent="0.2">
      <c r="A894" s="68"/>
      <c r="B894" s="68"/>
      <c r="C894" s="68"/>
      <c r="D894" s="68"/>
      <c r="E894" s="68"/>
      <c r="F894" s="68"/>
      <c r="G894" s="68"/>
      <c r="H894" s="68"/>
      <c r="I894" s="68"/>
      <c r="J894" s="68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7"/>
      <c r="W894" s="67"/>
      <c r="X894" s="67"/>
      <c r="Y894" s="67"/>
      <c r="Z894" s="1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  <c r="AL894" s="68"/>
      <c r="AM894" s="68"/>
      <c r="AN894" s="68"/>
      <c r="AO894" s="68"/>
      <c r="AP894" s="68"/>
      <c r="AQ894" s="68"/>
      <c r="AR894" s="68"/>
      <c r="AS894" s="68"/>
      <c r="AT894" s="68"/>
    </row>
    <row r="895" spans="1:46" ht="30" customHeight="1" x14ac:dyDescent="0.2">
      <c r="A895" s="68"/>
      <c r="B895" s="68"/>
      <c r="C895" s="68"/>
      <c r="D895" s="68"/>
      <c r="E895" s="68"/>
      <c r="F895" s="68"/>
      <c r="G895" s="68"/>
      <c r="H895" s="68"/>
      <c r="I895" s="68"/>
      <c r="J895" s="68"/>
      <c r="K895" s="68"/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7"/>
      <c r="W895" s="67"/>
      <c r="X895" s="67"/>
      <c r="Y895" s="67"/>
      <c r="Z895" s="1"/>
      <c r="AA895" s="68"/>
      <c r="AB895" s="68"/>
      <c r="AC895" s="68"/>
      <c r="AD895" s="68"/>
      <c r="AE895" s="68"/>
      <c r="AF895" s="68"/>
      <c r="AG895" s="68"/>
      <c r="AH895" s="68"/>
      <c r="AI895" s="68"/>
      <c r="AJ895" s="68"/>
      <c r="AK895" s="68"/>
      <c r="AL895" s="68"/>
      <c r="AM895" s="68"/>
      <c r="AN895" s="68"/>
      <c r="AO895" s="68"/>
      <c r="AP895" s="68"/>
      <c r="AQ895" s="68"/>
      <c r="AR895" s="68"/>
      <c r="AS895" s="68"/>
      <c r="AT895" s="68"/>
    </row>
    <row r="896" spans="1:46" ht="30" customHeight="1" x14ac:dyDescent="0.2">
      <c r="A896" s="68"/>
      <c r="B896" s="68"/>
      <c r="C896" s="68"/>
      <c r="D896" s="68"/>
      <c r="E896" s="68"/>
      <c r="F896" s="68"/>
      <c r="G896" s="68"/>
      <c r="H896" s="68"/>
      <c r="I896" s="68"/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7"/>
      <c r="W896" s="67"/>
      <c r="X896" s="67"/>
      <c r="Y896" s="67"/>
      <c r="Z896" s="1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  <c r="AL896" s="68"/>
      <c r="AM896" s="68"/>
      <c r="AN896" s="68"/>
      <c r="AO896" s="68"/>
      <c r="AP896" s="68"/>
      <c r="AQ896" s="68"/>
      <c r="AR896" s="68"/>
      <c r="AS896" s="68"/>
      <c r="AT896" s="68"/>
    </row>
    <row r="897" spans="1:46" ht="30" customHeight="1" x14ac:dyDescent="0.2">
      <c r="A897" s="68"/>
      <c r="B897" s="68"/>
      <c r="C897" s="68"/>
      <c r="D897" s="68"/>
      <c r="E897" s="68"/>
      <c r="F897" s="68"/>
      <c r="G897" s="68"/>
      <c r="H897" s="68"/>
      <c r="I897" s="68"/>
      <c r="J897" s="68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7"/>
      <c r="W897" s="67"/>
      <c r="X897" s="67"/>
      <c r="Y897" s="67"/>
      <c r="Z897" s="1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  <c r="AL897" s="68"/>
      <c r="AM897" s="68"/>
      <c r="AN897" s="68"/>
      <c r="AO897" s="68"/>
      <c r="AP897" s="68"/>
      <c r="AQ897" s="68"/>
      <c r="AR897" s="68"/>
      <c r="AS897" s="68"/>
      <c r="AT897" s="68"/>
    </row>
    <row r="898" spans="1:46" ht="30" customHeight="1" x14ac:dyDescent="0.2">
      <c r="A898" s="68"/>
      <c r="B898" s="68"/>
      <c r="C898" s="68"/>
      <c r="D898" s="68"/>
      <c r="E898" s="68"/>
      <c r="F898" s="68"/>
      <c r="G898" s="68"/>
      <c r="H898" s="68"/>
      <c r="I898" s="68"/>
      <c r="J898" s="68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7"/>
      <c r="W898" s="67"/>
      <c r="X898" s="67"/>
      <c r="Y898" s="67"/>
      <c r="Z898" s="1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  <c r="AL898" s="68"/>
      <c r="AM898" s="68"/>
      <c r="AN898" s="68"/>
      <c r="AO898" s="68"/>
      <c r="AP898" s="68"/>
      <c r="AQ898" s="68"/>
      <c r="AR898" s="68"/>
      <c r="AS898" s="68"/>
      <c r="AT898" s="68"/>
    </row>
    <row r="899" spans="1:46" ht="30" customHeight="1" x14ac:dyDescent="0.2">
      <c r="A899" s="68"/>
      <c r="B899" s="68"/>
      <c r="C899" s="68"/>
      <c r="D899" s="68"/>
      <c r="E899" s="68"/>
      <c r="F899" s="68"/>
      <c r="G899" s="68"/>
      <c r="H899" s="68"/>
      <c r="I899" s="68"/>
      <c r="J899" s="68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7"/>
      <c r="W899" s="67"/>
      <c r="X899" s="67"/>
      <c r="Y899" s="67"/>
      <c r="Z899" s="1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  <c r="AL899" s="68"/>
      <c r="AM899" s="68"/>
      <c r="AN899" s="68"/>
      <c r="AO899" s="68"/>
      <c r="AP899" s="68"/>
      <c r="AQ899" s="68"/>
      <c r="AR899" s="68"/>
      <c r="AS899" s="68"/>
      <c r="AT899" s="68"/>
    </row>
    <row r="900" spans="1:46" ht="30" customHeight="1" x14ac:dyDescent="0.2">
      <c r="A900" s="68"/>
      <c r="B900" s="68"/>
      <c r="C900" s="68"/>
      <c r="D900" s="68"/>
      <c r="E900" s="68"/>
      <c r="F900" s="68"/>
      <c r="G900" s="68"/>
      <c r="H900" s="68"/>
      <c r="I900" s="68"/>
      <c r="J900" s="68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7"/>
      <c r="W900" s="67"/>
      <c r="X900" s="67"/>
      <c r="Y900" s="67"/>
      <c r="Z900" s="1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  <c r="AL900" s="68"/>
      <c r="AM900" s="68"/>
      <c r="AN900" s="68"/>
      <c r="AO900" s="68"/>
      <c r="AP900" s="68"/>
      <c r="AQ900" s="68"/>
      <c r="AR900" s="68"/>
      <c r="AS900" s="68"/>
      <c r="AT900" s="68"/>
    </row>
    <row r="901" spans="1:46" ht="30" customHeight="1" x14ac:dyDescent="0.2">
      <c r="A901" s="68"/>
      <c r="B901" s="68"/>
      <c r="C901" s="68"/>
      <c r="D901" s="68"/>
      <c r="E901" s="68"/>
      <c r="F901" s="68"/>
      <c r="G901" s="68"/>
      <c r="H901" s="68"/>
      <c r="I901" s="68"/>
      <c r="J901" s="68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7"/>
      <c r="W901" s="67"/>
      <c r="X901" s="67"/>
      <c r="Y901" s="67"/>
      <c r="Z901" s="1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  <c r="AL901" s="68"/>
      <c r="AM901" s="68"/>
      <c r="AN901" s="68"/>
      <c r="AO901" s="68"/>
      <c r="AP901" s="68"/>
      <c r="AQ901" s="68"/>
      <c r="AR901" s="68"/>
      <c r="AS901" s="68"/>
      <c r="AT901" s="68"/>
    </row>
    <row r="902" spans="1:46" ht="30" customHeight="1" x14ac:dyDescent="0.2">
      <c r="A902" s="68"/>
      <c r="B902" s="68"/>
      <c r="C902" s="68"/>
      <c r="D902" s="68"/>
      <c r="E902" s="68"/>
      <c r="F902" s="68"/>
      <c r="G902" s="68"/>
      <c r="H902" s="68"/>
      <c r="I902" s="68"/>
      <c r="J902" s="68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7"/>
      <c r="W902" s="67"/>
      <c r="X902" s="67"/>
      <c r="Y902" s="67"/>
      <c r="Z902" s="1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  <c r="AL902" s="68"/>
      <c r="AM902" s="68"/>
      <c r="AN902" s="68"/>
      <c r="AO902" s="68"/>
      <c r="AP902" s="68"/>
      <c r="AQ902" s="68"/>
      <c r="AR902" s="68"/>
      <c r="AS902" s="68"/>
      <c r="AT902" s="68"/>
    </row>
    <row r="903" spans="1:46" ht="30" customHeight="1" x14ac:dyDescent="0.2">
      <c r="A903" s="68"/>
      <c r="B903" s="68"/>
      <c r="C903" s="68"/>
      <c r="D903" s="68"/>
      <c r="E903" s="68"/>
      <c r="F903" s="68"/>
      <c r="G903" s="68"/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7"/>
      <c r="W903" s="67"/>
      <c r="X903" s="67"/>
      <c r="Y903" s="67"/>
      <c r="Z903" s="1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  <c r="AO903" s="68"/>
      <c r="AP903" s="68"/>
      <c r="AQ903" s="68"/>
      <c r="AR903" s="68"/>
      <c r="AS903" s="68"/>
      <c r="AT903" s="68"/>
    </row>
    <row r="904" spans="1:46" ht="30" customHeight="1" x14ac:dyDescent="0.2">
      <c r="A904" s="68"/>
      <c r="B904" s="68"/>
      <c r="C904" s="68"/>
      <c r="D904" s="68"/>
      <c r="E904" s="68"/>
      <c r="F904" s="68"/>
      <c r="G904" s="68"/>
      <c r="H904" s="68"/>
      <c r="I904" s="68"/>
      <c r="J904" s="68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7"/>
      <c r="W904" s="67"/>
      <c r="X904" s="67"/>
      <c r="Y904" s="67"/>
      <c r="Z904" s="1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  <c r="AL904" s="68"/>
      <c r="AM904" s="68"/>
      <c r="AN904" s="68"/>
      <c r="AO904" s="68"/>
      <c r="AP904" s="68"/>
      <c r="AQ904" s="68"/>
      <c r="AR904" s="68"/>
      <c r="AS904" s="68"/>
      <c r="AT904" s="68"/>
    </row>
    <row r="905" spans="1:46" ht="30" customHeight="1" x14ac:dyDescent="0.2">
      <c r="A905" s="68"/>
      <c r="B905" s="68"/>
      <c r="C905" s="68"/>
      <c r="D905" s="68"/>
      <c r="E905" s="68"/>
      <c r="F905" s="68"/>
      <c r="G905" s="68"/>
      <c r="H905" s="68"/>
      <c r="I905" s="68"/>
      <c r="J905" s="68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7"/>
      <c r="W905" s="67"/>
      <c r="X905" s="67"/>
      <c r="Y905" s="67"/>
      <c r="Z905" s="1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68"/>
      <c r="AM905" s="68"/>
      <c r="AN905" s="68"/>
      <c r="AO905" s="68"/>
      <c r="AP905" s="68"/>
      <c r="AQ905" s="68"/>
      <c r="AR905" s="68"/>
      <c r="AS905" s="68"/>
      <c r="AT905" s="68"/>
    </row>
    <row r="906" spans="1:46" ht="30" customHeight="1" x14ac:dyDescent="0.2">
      <c r="A906" s="68"/>
      <c r="B906" s="68"/>
      <c r="C906" s="68"/>
      <c r="D906" s="68"/>
      <c r="E906" s="68"/>
      <c r="F906" s="68"/>
      <c r="G906" s="68"/>
      <c r="H906" s="68"/>
      <c r="I906" s="68"/>
      <c r="J906" s="68"/>
      <c r="K906" s="68"/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7"/>
      <c r="W906" s="67"/>
      <c r="X906" s="67"/>
      <c r="Y906" s="67"/>
      <c r="Z906" s="1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  <c r="AL906" s="68"/>
      <c r="AM906" s="68"/>
      <c r="AN906" s="68"/>
      <c r="AO906" s="68"/>
      <c r="AP906" s="68"/>
      <c r="AQ906" s="68"/>
      <c r="AR906" s="68"/>
      <c r="AS906" s="68"/>
      <c r="AT906" s="68"/>
    </row>
    <row r="907" spans="1:46" ht="30" customHeight="1" x14ac:dyDescent="0.2">
      <c r="A907" s="68"/>
      <c r="B907" s="68"/>
      <c r="C907" s="68"/>
      <c r="D907" s="68"/>
      <c r="E907" s="68"/>
      <c r="F907" s="68"/>
      <c r="G907" s="68"/>
      <c r="H907" s="68"/>
      <c r="I907" s="68"/>
      <c r="J907" s="68"/>
      <c r="K907" s="68"/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7"/>
      <c r="W907" s="67"/>
      <c r="X907" s="67"/>
      <c r="Y907" s="67"/>
      <c r="Z907" s="1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  <c r="AL907" s="68"/>
      <c r="AM907" s="68"/>
      <c r="AN907" s="68"/>
      <c r="AO907" s="68"/>
      <c r="AP907" s="68"/>
      <c r="AQ907" s="68"/>
      <c r="AR907" s="68"/>
      <c r="AS907" s="68"/>
      <c r="AT907" s="68"/>
    </row>
    <row r="908" spans="1:46" ht="30" customHeight="1" x14ac:dyDescent="0.2">
      <c r="A908" s="68"/>
      <c r="B908" s="68"/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7"/>
      <c r="W908" s="67"/>
      <c r="X908" s="67"/>
      <c r="Y908" s="67"/>
      <c r="Z908" s="1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</row>
    <row r="909" spans="1:46" ht="30" customHeight="1" x14ac:dyDescent="0.2">
      <c r="A909" s="68"/>
      <c r="B909" s="68"/>
      <c r="C909" s="68"/>
      <c r="D909" s="68"/>
      <c r="E909" s="68"/>
      <c r="F909" s="68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7"/>
      <c r="W909" s="67"/>
      <c r="X909" s="67"/>
      <c r="Y909" s="67"/>
      <c r="Z909" s="1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  <c r="AO909" s="68"/>
      <c r="AP909" s="68"/>
      <c r="AQ909" s="68"/>
      <c r="AR909" s="68"/>
      <c r="AS909" s="68"/>
      <c r="AT909" s="68"/>
    </row>
    <row r="910" spans="1:46" ht="30" customHeight="1" x14ac:dyDescent="0.2">
      <c r="A910" s="68"/>
      <c r="B910" s="68"/>
      <c r="C910" s="68"/>
      <c r="D910" s="68"/>
      <c r="E910" s="68"/>
      <c r="F910" s="68"/>
      <c r="G910" s="68"/>
      <c r="H910" s="68"/>
      <c r="I910" s="68"/>
      <c r="J910" s="68"/>
      <c r="K910" s="68"/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7"/>
      <c r="W910" s="67"/>
      <c r="X910" s="67"/>
      <c r="Y910" s="67"/>
      <c r="Z910" s="1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  <c r="AL910" s="68"/>
      <c r="AM910" s="68"/>
      <c r="AN910" s="68"/>
      <c r="AO910" s="68"/>
      <c r="AP910" s="68"/>
      <c r="AQ910" s="68"/>
      <c r="AR910" s="68"/>
      <c r="AS910" s="68"/>
      <c r="AT910" s="68"/>
    </row>
    <row r="911" spans="1:46" ht="30" customHeight="1" x14ac:dyDescent="0.2">
      <c r="A911" s="68"/>
      <c r="B911" s="68"/>
      <c r="C911" s="68"/>
      <c r="D911" s="68"/>
      <c r="E911" s="68"/>
      <c r="F911" s="68"/>
      <c r="G911" s="68"/>
      <c r="H911" s="68"/>
      <c r="I911" s="68"/>
      <c r="J911" s="68"/>
      <c r="K911" s="68"/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7"/>
      <c r="W911" s="67"/>
      <c r="X911" s="67"/>
      <c r="Y911" s="67"/>
      <c r="Z911" s="1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  <c r="AL911" s="68"/>
      <c r="AM911" s="68"/>
      <c r="AN911" s="68"/>
      <c r="AO911" s="68"/>
      <c r="AP911" s="68"/>
      <c r="AQ911" s="68"/>
      <c r="AR911" s="68"/>
      <c r="AS911" s="68"/>
      <c r="AT911" s="68"/>
    </row>
    <row r="912" spans="1:46" ht="30" customHeight="1" x14ac:dyDescent="0.2">
      <c r="A912" s="68"/>
      <c r="B912" s="68"/>
      <c r="C912" s="68"/>
      <c r="D912" s="68"/>
      <c r="E912" s="68"/>
      <c r="F912" s="68"/>
      <c r="G912" s="68"/>
      <c r="H912" s="68"/>
      <c r="I912" s="68"/>
      <c r="J912" s="68"/>
      <c r="K912" s="68"/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7"/>
      <c r="W912" s="67"/>
      <c r="X912" s="67"/>
      <c r="Y912" s="67"/>
      <c r="Z912" s="1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  <c r="AL912" s="68"/>
      <c r="AM912" s="68"/>
      <c r="AN912" s="68"/>
      <c r="AO912" s="68"/>
      <c r="AP912" s="68"/>
      <c r="AQ912" s="68"/>
      <c r="AR912" s="68"/>
      <c r="AS912" s="68"/>
      <c r="AT912" s="68"/>
    </row>
    <row r="913" spans="1:46" ht="30" customHeight="1" x14ac:dyDescent="0.2">
      <c r="A913" s="68"/>
      <c r="B913" s="68"/>
      <c r="C913" s="68"/>
      <c r="D913" s="68"/>
      <c r="E913" s="68"/>
      <c r="F913" s="68"/>
      <c r="G913" s="68"/>
      <c r="H913" s="68"/>
      <c r="I913" s="68"/>
      <c r="J913" s="68"/>
      <c r="K913" s="68"/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7"/>
      <c r="W913" s="67"/>
      <c r="X913" s="67"/>
      <c r="Y913" s="67"/>
      <c r="Z913" s="1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  <c r="AL913" s="68"/>
      <c r="AM913" s="68"/>
      <c r="AN913" s="68"/>
      <c r="AO913" s="68"/>
      <c r="AP913" s="68"/>
      <c r="AQ913" s="68"/>
      <c r="AR913" s="68"/>
      <c r="AS913" s="68"/>
      <c r="AT913" s="68"/>
    </row>
    <row r="914" spans="1:46" ht="30" customHeight="1" x14ac:dyDescent="0.2">
      <c r="A914" s="68"/>
      <c r="B914" s="68"/>
      <c r="C914" s="68"/>
      <c r="D914" s="68"/>
      <c r="E914" s="68"/>
      <c r="F914" s="68"/>
      <c r="G914" s="68"/>
      <c r="H914" s="68"/>
      <c r="I914" s="68"/>
      <c r="J914" s="68"/>
      <c r="K914" s="68"/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7"/>
      <c r="W914" s="67"/>
      <c r="X914" s="67"/>
      <c r="Y914" s="67"/>
      <c r="Z914" s="1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  <c r="AL914" s="68"/>
      <c r="AM914" s="68"/>
      <c r="AN914" s="68"/>
      <c r="AO914" s="68"/>
      <c r="AP914" s="68"/>
      <c r="AQ914" s="68"/>
      <c r="AR914" s="68"/>
      <c r="AS914" s="68"/>
      <c r="AT914" s="68"/>
    </row>
    <row r="915" spans="1:46" ht="30" customHeight="1" x14ac:dyDescent="0.2">
      <c r="A915" s="68"/>
      <c r="B915" s="68"/>
      <c r="C915" s="68"/>
      <c r="D915" s="68"/>
      <c r="E915" s="68"/>
      <c r="F915" s="68"/>
      <c r="G915" s="68"/>
      <c r="H915" s="68"/>
      <c r="I915" s="68"/>
      <c r="J915" s="68"/>
      <c r="K915" s="68"/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7"/>
      <c r="W915" s="67"/>
      <c r="X915" s="67"/>
      <c r="Y915" s="67"/>
      <c r="Z915" s="1"/>
      <c r="AA915" s="68"/>
      <c r="AB915" s="68"/>
      <c r="AC915" s="68"/>
      <c r="AD915" s="68"/>
      <c r="AE915" s="68"/>
      <c r="AF915" s="68"/>
      <c r="AG915" s="68"/>
      <c r="AH915" s="68"/>
      <c r="AI915" s="68"/>
      <c r="AJ915" s="68"/>
      <c r="AK915" s="68"/>
      <c r="AL915" s="68"/>
      <c r="AM915" s="68"/>
      <c r="AN915" s="68"/>
      <c r="AO915" s="68"/>
      <c r="AP915" s="68"/>
      <c r="AQ915" s="68"/>
      <c r="AR915" s="68"/>
      <c r="AS915" s="68"/>
      <c r="AT915" s="68"/>
    </row>
    <row r="916" spans="1:46" ht="30" customHeight="1" x14ac:dyDescent="0.2">
      <c r="A916" s="68"/>
      <c r="B916" s="68"/>
      <c r="C916" s="68"/>
      <c r="D916" s="68"/>
      <c r="E916" s="68"/>
      <c r="F916" s="68"/>
      <c r="G916" s="68"/>
      <c r="H916" s="68"/>
      <c r="I916" s="68"/>
      <c r="J916" s="68"/>
      <c r="K916" s="68"/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7"/>
      <c r="W916" s="67"/>
      <c r="X916" s="67"/>
      <c r="Y916" s="67"/>
      <c r="Z916" s="1"/>
      <c r="AA916" s="68"/>
      <c r="AB916" s="68"/>
      <c r="AC916" s="68"/>
      <c r="AD916" s="68"/>
      <c r="AE916" s="68"/>
      <c r="AF916" s="68"/>
      <c r="AG916" s="68"/>
      <c r="AH916" s="68"/>
      <c r="AI916" s="68"/>
      <c r="AJ916" s="68"/>
      <c r="AK916" s="68"/>
      <c r="AL916" s="68"/>
      <c r="AM916" s="68"/>
      <c r="AN916" s="68"/>
      <c r="AO916" s="68"/>
      <c r="AP916" s="68"/>
      <c r="AQ916" s="68"/>
      <c r="AR916" s="68"/>
      <c r="AS916" s="68"/>
      <c r="AT916" s="68"/>
    </row>
    <row r="917" spans="1:46" ht="30" customHeight="1" x14ac:dyDescent="0.2">
      <c r="A917" s="68"/>
      <c r="B917" s="68"/>
      <c r="C917" s="68"/>
      <c r="D917" s="68"/>
      <c r="E917" s="68"/>
      <c r="F917" s="68"/>
      <c r="G917" s="68"/>
      <c r="H917" s="68"/>
      <c r="I917" s="68"/>
      <c r="J917" s="68"/>
      <c r="K917" s="68"/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7"/>
      <c r="W917" s="67"/>
      <c r="X917" s="67"/>
      <c r="Y917" s="67"/>
      <c r="Z917" s="1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  <c r="AL917" s="68"/>
      <c r="AM917" s="68"/>
      <c r="AN917" s="68"/>
      <c r="AO917" s="68"/>
      <c r="AP917" s="68"/>
      <c r="AQ917" s="68"/>
      <c r="AR917" s="68"/>
      <c r="AS917" s="68"/>
      <c r="AT917" s="68"/>
    </row>
    <row r="918" spans="1:46" ht="30" customHeight="1" x14ac:dyDescent="0.2">
      <c r="A918" s="68"/>
      <c r="B918" s="68"/>
      <c r="C918" s="68"/>
      <c r="D918" s="68"/>
      <c r="E918" s="68"/>
      <c r="F918" s="68"/>
      <c r="G918" s="68"/>
      <c r="H918" s="68"/>
      <c r="I918" s="68"/>
      <c r="J918" s="68"/>
      <c r="K918" s="68"/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7"/>
      <c r="W918" s="67"/>
      <c r="X918" s="67"/>
      <c r="Y918" s="67"/>
      <c r="Z918" s="1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  <c r="AL918" s="68"/>
      <c r="AM918" s="68"/>
      <c r="AN918" s="68"/>
      <c r="AO918" s="68"/>
      <c r="AP918" s="68"/>
      <c r="AQ918" s="68"/>
      <c r="AR918" s="68"/>
      <c r="AS918" s="68"/>
      <c r="AT918" s="68"/>
    </row>
    <row r="919" spans="1:46" ht="30" customHeight="1" x14ac:dyDescent="0.2">
      <c r="A919" s="68"/>
      <c r="B919" s="68"/>
      <c r="C919" s="68"/>
      <c r="D919" s="68"/>
      <c r="E919" s="68"/>
      <c r="F919" s="68"/>
      <c r="G919" s="68"/>
      <c r="H919" s="68"/>
      <c r="I919" s="68"/>
      <c r="J919" s="68"/>
      <c r="K919" s="68"/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7"/>
      <c r="W919" s="67"/>
      <c r="X919" s="67"/>
      <c r="Y919" s="67"/>
      <c r="Z919" s="1"/>
      <c r="AA919" s="68"/>
      <c r="AB919" s="68"/>
      <c r="AC919" s="68"/>
      <c r="AD919" s="68"/>
      <c r="AE919" s="68"/>
      <c r="AF919" s="68"/>
      <c r="AG919" s="68"/>
      <c r="AH919" s="68"/>
      <c r="AI919" s="68"/>
      <c r="AJ919" s="68"/>
      <c r="AK919" s="68"/>
      <c r="AL919" s="68"/>
      <c r="AM919" s="68"/>
      <c r="AN919" s="68"/>
      <c r="AO919" s="68"/>
      <c r="AP919" s="68"/>
      <c r="AQ919" s="68"/>
      <c r="AR919" s="68"/>
      <c r="AS919" s="68"/>
      <c r="AT919" s="68"/>
    </row>
    <row r="920" spans="1:46" ht="30" customHeight="1" x14ac:dyDescent="0.2">
      <c r="A920" s="68"/>
      <c r="B920" s="68"/>
      <c r="C920" s="68"/>
      <c r="D920" s="68"/>
      <c r="E920" s="68"/>
      <c r="F920" s="68"/>
      <c r="G920" s="68"/>
      <c r="H920" s="68"/>
      <c r="I920" s="68"/>
      <c r="J920" s="68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7"/>
      <c r="W920" s="67"/>
      <c r="X920" s="67"/>
      <c r="Y920" s="67"/>
      <c r="Z920" s="1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68"/>
      <c r="AM920" s="68"/>
      <c r="AN920" s="68"/>
      <c r="AO920" s="68"/>
      <c r="AP920" s="68"/>
      <c r="AQ920" s="68"/>
      <c r="AR920" s="68"/>
      <c r="AS920" s="68"/>
      <c r="AT920" s="68"/>
    </row>
    <row r="921" spans="1:46" ht="30" customHeight="1" x14ac:dyDescent="0.2">
      <c r="A921" s="68"/>
      <c r="B921" s="68"/>
      <c r="C921" s="68"/>
      <c r="D921" s="68"/>
      <c r="E921" s="68"/>
      <c r="F921" s="68"/>
      <c r="G921" s="68"/>
      <c r="H921" s="68"/>
      <c r="I921" s="68"/>
      <c r="J921" s="68"/>
      <c r="K921" s="68"/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7"/>
      <c r="W921" s="67"/>
      <c r="X921" s="67"/>
      <c r="Y921" s="67"/>
      <c r="Z921" s="1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68"/>
      <c r="AM921" s="68"/>
      <c r="AN921" s="68"/>
      <c r="AO921" s="68"/>
      <c r="AP921" s="68"/>
      <c r="AQ921" s="68"/>
      <c r="AR921" s="68"/>
      <c r="AS921" s="68"/>
      <c r="AT921" s="68"/>
    </row>
    <row r="922" spans="1:46" ht="30" customHeight="1" x14ac:dyDescent="0.2">
      <c r="A922" s="68"/>
      <c r="B922" s="68"/>
      <c r="C922" s="68"/>
      <c r="D922" s="68"/>
      <c r="E922" s="68"/>
      <c r="F922" s="68"/>
      <c r="G922" s="68"/>
      <c r="H922" s="68"/>
      <c r="I922" s="68"/>
      <c r="J922" s="68"/>
      <c r="K922" s="68"/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7"/>
      <c r="W922" s="67"/>
      <c r="X922" s="67"/>
      <c r="Y922" s="67"/>
      <c r="Z922" s="1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  <c r="AL922" s="68"/>
      <c r="AM922" s="68"/>
      <c r="AN922" s="68"/>
      <c r="AO922" s="68"/>
      <c r="AP922" s="68"/>
      <c r="AQ922" s="68"/>
      <c r="AR922" s="68"/>
      <c r="AS922" s="68"/>
      <c r="AT922" s="68"/>
    </row>
    <row r="923" spans="1:46" ht="30" customHeight="1" x14ac:dyDescent="0.2">
      <c r="A923" s="68"/>
      <c r="B923" s="68"/>
      <c r="C923" s="68"/>
      <c r="D923" s="68"/>
      <c r="E923" s="68"/>
      <c r="F923" s="68"/>
      <c r="G923" s="68"/>
      <c r="H923" s="68"/>
      <c r="I923" s="68"/>
      <c r="J923" s="68"/>
      <c r="K923" s="68"/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7"/>
      <c r="W923" s="67"/>
      <c r="X923" s="67"/>
      <c r="Y923" s="67"/>
      <c r="Z923" s="1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  <c r="AL923" s="68"/>
      <c r="AM923" s="68"/>
      <c r="AN923" s="68"/>
      <c r="AO923" s="68"/>
      <c r="AP923" s="68"/>
      <c r="AQ923" s="68"/>
      <c r="AR923" s="68"/>
      <c r="AS923" s="68"/>
      <c r="AT923" s="68"/>
    </row>
    <row r="924" spans="1:46" ht="30" customHeight="1" x14ac:dyDescent="0.2">
      <c r="A924" s="68"/>
      <c r="B924" s="68"/>
      <c r="C924" s="68"/>
      <c r="D924" s="68"/>
      <c r="E924" s="68"/>
      <c r="F924" s="68"/>
      <c r="G924" s="68"/>
      <c r="H924" s="68"/>
      <c r="I924" s="68"/>
      <c r="J924" s="68"/>
      <c r="K924" s="68"/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7"/>
      <c r="W924" s="67"/>
      <c r="X924" s="67"/>
      <c r="Y924" s="67"/>
      <c r="Z924" s="1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  <c r="AL924" s="68"/>
      <c r="AM924" s="68"/>
      <c r="AN924" s="68"/>
      <c r="AO924" s="68"/>
      <c r="AP924" s="68"/>
      <c r="AQ924" s="68"/>
      <c r="AR924" s="68"/>
      <c r="AS924" s="68"/>
      <c r="AT924" s="68"/>
    </row>
    <row r="925" spans="1:46" ht="30" customHeight="1" x14ac:dyDescent="0.2">
      <c r="A925" s="68"/>
      <c r="B925" s="68"/>
      <c r="C925" s="68"/>
      <c r="D925" s="68"/>
      <c r="E925" s="68"/>
      <c r="F925" s="68"/>
      <c r="G925" s="68"/>
      <c r="H925" s="68"/>
      <c r="I925" s="68"/>
      <c r="J925" s="68"/>
      <c r="K925" s="68"/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7"/>
      <c r="W925" s="67"/>
      <c r="X925" s="67"/>
      <c r="Y925" s="67"/>
      <c r="Z925" s="1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68"/>
      <c r="AM925" s="68"/>
      <c r="AN925" s="68"/>
      <c r="AO925" s="68"/>
      <c r="AP925" s="68"/>
      <c r="AQ925" s="68"/>
      <c r="AR925" s="68"/>
      <c r="AS925" s="68"/>
      <c r="AT925" s="68"/>
    </row>
    <row r="926" spans="1:46" ht="30" customHeight="1" x14ac:dyDescent="0.2">
      <c r="A926" s="68"/>
      <c r="B926" s="68"/>
      <c r="C926" s="68"/>
      <c r="D926" s="68"/>
      <c r="E926" s="68"/>
      <c r="F926" s="68"/>
      <c r="G926" s="68"/>
      <c r="H926" s="68"/>
      <c r="I926" s="68"/>
      <c r="J926" s="68"/>
      <c r="K926" s="68"/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7"/>
      <c r="W926" s="67"/>
      <c r="X926" s="67"/>
      <c r="Z926" s="1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  <c r="AL926" s="68"/>
      <c r="AM926" s="68"/>
      <c r="AN926" s="68"/>
      <c r="AO926" s="68"/>
      <c r="AP926" s="68"/>
      <c r="AQ926" s="68"/>
      <c r="AR926" s="68"/>
      <c r="AS926" s="68"/>
      <c r="AT926" s="68"/>
    </row>
    <row r="927" spans="1:46" ht="30" customHeight="1" x14ac:dyDescent="0.2">
      <c r="A927" s="68"/>
      <c r="B927" s="68"/>
      <c r="C927" s="68"/>
      <c r="D927" s="68"/>
      <c r="E927" s="68"/>
      <c r="F927" s="68"/>
      <c r="G927" s="68"/>
      <c r="H927" s="68"/>
      <c r="I927" s="68"/>
      <c r="J927" s="68"/>
      <c r="K927" s="68"/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7"/>
      <c r="W927" s="67"/>
      <c r="X927" s="67"/>
      <c r="Z927" s="1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  <c r="AL927" s="68"/>
      <c r="AM927" s="68"/>
      <c r="AN927" s="68"/>
      <c r="AO927" s="68"/>
      <c r="AP927" s="68"/>
      <c r="AQ927" s="68"/>
      <c r="AR927" s="68"/>
      <c r="AS927" s="68"/>
      <c r="AT927" s="68"/>
    </row>
    <row r="928" spans="1:46" ht="30" customHeight="1" x14ac:dyDescent="0.2">
      <c r="A928" s="68"/>
      <c r="B928" s="68"/>
      <c r="C928" s="68"/>
      <c r="D928" s="68"/>
      <c r="E928" s="68"/>
      <c r="F928" s="68"/>
      <c r="G928" s="68"/>
      <c r="H928" s="68"/>
      <c r="I928" s="68"/>
      <c r="J928" s="68"/>
      <c r="K928" s="68"/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7"/>
      <c r="W928" s="67"/>
      <c r="X928" s="67"/>
      <c r="Z928" s="1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  <c r="AL928" s="68"/>
      <c r="AM928" s="68"/>
      <c r="AN928" s="68"/>
      <c r="AO928" s="68"/>
      <c r="AP928" s="68"/>
      <c r="AQ928" s="68"/>
      <c r="AR928" s="68"/>
      <c r="AS928" s="68"/>
      <c r="AT928" s="68"/>
    </row>
    <row r="929" spans="1:46" ht="30" customHeight="1" x14ac:dyDescent="0.2">
      <c r="A929" s="68"/>
      <c r="B929" s="68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7"/>
      <c r="W929" s="67"/>
      <c r="X929" s="67"/>
      <c r="Z929" s="1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  <c r="AL929" s="68"/>
      <c r="AM929" s="68"/>
      <c r="AN929" s="68"/>
      <c r="AO929" s="68"/>
      <c r="AP929" s="68"/>
      <c r="AQ929" s="68"/>
      <c r="AR929" s="68"/>
      <c r="AS929" s="68"/>
      <c r="AT929" s="68"/>
    </row>
    <row r="930" spans="1:46" ht="30" customHeight="1" x14ac:dyDescent="0.2">
      <c r="A930" s="68"/>
      <c r="B930" s="68"/>
      <c r="C930" s="68"/>
      <c r="D930" s="68"/>
      <c r="E930" s="68"/>
      <c r="F930" s="68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7"/>
      <c r="W930" s="67"/>
      <c r="X930" s="67"/>
      <c r="Z930" s="1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  <c r="AO930" s="68"/>
      <c r="AP930" s="68"/>
      <c r="AQ930" s="68"/>
      <c r="AR930" s="68"/>
      <c r="AS930" s="68"/>
      <c r="AT930" s="68"/>
    </row>
    <row r="931" spans="1:46" ht="30" customHeight="1" x14ac:dyDescent="0.2">
      <c r="A931" s="68"/>
      <c r="B931" s="68"/>
      <c r="C931" s="68"/>
      <c r="D931" s="68"/>
      <c r="E931" s="68"/>
      <c r="F931" s="68"/>
      <c r="G931" s="68"/>
      <c r="H931" s="68"/>
      <c r="I931" s="68"/>
      <c r="J931" s="68"/>
      <c r="K931" s="68"/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7"/>
      <c r="W931" s="67"/>
      <c r="X931" s="67"/>
      <c r="Z931" s="1"/>
      <c r="AA931" s="68"/>
      <c r="AB931" s="68"/>
      <c r="AC931" s="68"/>
      <c r="AD931" s="68"/>
      <c r="AE931" s="68"/>
      <c r="AF931" s="68"/>
      <c r="AG931" s="68"/>
      <c r="AH931" s="68"/>
      <c r="AI931" s="68"/>
      <c r="AJ931" s="68"/>
      <c r="AK931" s="68"/>
      <c r="AL931" s="68"/>
      <c r="AM931" s="68"/>
      <c r="AN931" s="68"/>
      <c r="AO931" s="68"/>
      <c r="AP931" s="68"/>
      <c r="AQ931" s="68"/>
      <c r="AR931" s="68"/>
      <c r="AS931" s="68"/>
      <c r="AT931" s="68"/>
    </row>
    <row r="932" spans="1:46" ht="30" customHeight="1" x14ac:dyDescent="0.2">
      <c r="A932" s="68"/>
      <c r="B932" s="68"/>
      <c r="C932" s="68"/>
      <c r="D932" s="68"/>
      <c r="E932" s="68"/>
      <c r="F932" s="68"/>
      <c r="G932" s="68"/>
      <c r="H932" s="68"/>
      <c r="I932" s="68"/>
      <c r="J932" s="68"/>
      <c r="K932" s="68"/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7"/>
      <c r="W932" s="67"/>
      <c r="X932" s="67"/>
      <c r="Z932" s="1"/>
      <c r="AA932" s="68"/>
      <c r="AB932" s="68"/>
      <c r="AC932" s="68"/>
      <c r="AD932" s="68"/>
      <c r="AE932" s="68"/>
      <c r="AF932" s="68"/>
      <c r="AG932" s="68"/>
      <c r="AH932" s="68"/>
      <c r="AI932" s="68"/>
      <c r="AJ932" s="68"/>
      <c r="AK932" s="68"/>
      <c r="AL932" s="68"/>
      <c r="AM932" s="68"/>
      <c r="AN932" s="68"/>
      <c r="AO932" s="68"/>
      <c r="AP932" s="68"/>
      <c r="AQ932" s="68"/>
      <c r="AR932" s="68"/>
      <c r="AS932" s="68"/>
      <c r="AT932" s="68"/>
    </row>
    <row r="933" spans="1:46" ht="30" customHeight="1" x14ac:dyDescent="0.2">
      <c r="A933" s="68"/>
      <c r="B933" s="68"/>
      <c r="C933" s="68"/>
      <c r="D933" s="68"/>
      <c r="E933" s="68"/>
      <c r="F933" s="68"/>
      <c r="G933" s="68"/>
      <c r="H933" s="68"/>
      <c r="I933" s="68"/>
      <c r="J933" s="68"/>
      <c r="K933" s="68"/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7"/>
      <c r="W933" s="67"/>
      <c r="X933" s="67"/>
      <c r="Z933" s="1"/>
      <c r="AA933" s="68"/>
      <c r="AB933" s="68"/>
      <c r="AC933" s="68"/>
      <c r="AD933" s="68"/>
      <c r="AE933" s="68"/>
      <c r="AF933" s="68"/>
      <c r="AG933" s="68"/>
      <c r="AH933" s="68"/>
      <c r="AI933" s="68"/>
      <c r="AJ933" s="68"/>
      <c r="AK933" s="68"/>
      <c r="AL933" s="68"/>
      <c r="AM933" s="68"/>
      <c r="AN933" s="68"/>
      <c r="AO933" s="68"/>
      <c r="AP933" s="68"/>
      <c r="AQ933" s="68"/>
      <c r="AR933" s="68"/>
      <c r="AS933" s="68"/>
      <c r="AT933" s="68"/>
    </row>
    <row r="934" spans="1:46" ht="30" customHeight="1" x14ac:dyDescent="0.2">
      <c r="A934" s="68"/>
      <c r="B934" s="68"/>
      <c r="C934" s="68"/>
      <c r="D934" s="68"/>
      <c r="E934" s="68"/>
      <c r="F934" s="68"/>
      <c r="G934" s="68"/>
      <c r="H934" s="68"/>
      <c r="I934" s="68"/>
      <c r="J934" s="68"/>
      <c r="K934" s="68"/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7"/>
      <c r="W934" s="67"/>
      <c r="X934" s="67"/>
      <c r="Z934" s="1"/>
      <c r="AA934" s="68"/>
      <c r="AB934" s="68"/>
      <c r="AC934" s="68"/>
      <c r="AD934" s="68"/>
      <c r="AE934" s="68"/>
      <c r="AF934" s="68"/>
      <c r="AG934" s="68"/>
      <c r="AH934" s="68"/>
      <c r="AI934" s="68"/>
      <c r="AJ934" s="68"/>
      <c r="AK934" s="68"/>
      <c r="AL934" s="68"/>
      <c r="AM934" s="68"/>
      <c r="AN934" s="68"/>
      <c r="AO934" s="68"/>
      <c r="AP934" s="68"/>
      <c r="AQ934" s="68"/>
      <c r="AR934" s="68"/>
      <c r="AS934" s="68"/>
      <c r="AT934" s="68"/>
    </row>
    <row r="935" spans="1:46" ht="30" customHeight="1" x14ac:dyDescent="0.2">
      <c r="A935" s="68"/>
      <c r="B935" s="68"/>
      <c r="C935" s="68"/>
      <c r="D935" s="68"/>
      <c r="E935" s="68"/>
      <c r="F935" s="68"/>
      <c r="G935" s="68"/>
      <c r="H935" s="68"/>
      <c r="I935" s="68"/>
      <c r="J935" s="68"/>
      <c r="K935" s="68"/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7"/>
      <c r="W935" s="67"/>
      <c r="X935" s="67"/>
      <c r="Z935" s="1"/>
      <c r="AA935" s="68"/>
      <c r="AB935" s="68"/>
      <c r="AC935" s="68"/>
      <c r="AD935" s="68"/>
      <c r="AE935" s="68"/>
      <c r="AF935" s="68"/>
      <c r="AG935" s="68"/>
      <c r="AH935" s="68"/>
      <c r="AI935" s="68"/>
      <c r="AJ935" s="68"/>
      <c r="AK935" s="68"/>
      <c r="AL935" s="68"/>
      <c r="AM935" s="68"/>
      <c r="AN935" s="68"/>
      <c r="AO935" s="68"/>
      <c r="AP935" s="68"/>
      <c r="AQ935" s="68"/>
      <c r="AR935" s="68"/>
      <c r="AS935" s="68"/>
      <c r="AT935" s="68"/>
    </row>
    <row r="936" spans="1:46" ht="30" customHeight="1" x14ac:dyDescent="0.2">
      <c r="A936" s="68"/>
      <c r="B936" s="68"/>
      <c r="C936" s="68"/>
      <c r="D936" s="68"/>
      <c r="E936" s="68"/>
      <c r="F936" s="68"/>
      <c r="G936" s="68"/>
      <c r="H936" s="68"/>
      <c r="I936" s="68"/>
      <c r="J936" s="68"/>
      <c r="K936" s="68"/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7"/>
      <c r="W936" s="67"/>
      <c r="X936" s="67"/>
      <c r="Z936" s="1"/>
      <c r="AA936" s="68"/>
      <c r="AB936" s="68"/>
      <c r="AC936" s="68"/>
      <c r="AD936" s="68"/>
      <c r="AE936" s="68"/>
      <c r="AF936" s="68"/>
      <c r="AG936" s="68"/>
      <c r="AH936" s="68"/>
      <c r="AI936" s="68"/>
      <c r="AJ936" s="68"/>
      <c r="AK936" s="68"/>
      <c r="AL936" s="68"/>
      <c r="AM936" s="68"/>
      <c r="AN936" s="68"/>
      <c r="AO936" s="68"/>
      <c r="AP936" s="68"/>
      <c r="AQ936" s="68"/>
      <c r="AR936" s="68"/>
      <c r="AS936" s="68"/>
      <c r="AT936" s="68"/>
    </row>
    <row r="937" spans="1:46" ht="30" customHeight="1" x14ac:dyDescent="0.2">
      <c r="A937" s="68"/>
      <c r="B937" s="68"/>
      <c r="C937" s="68"/>
      <c r="D937" s="68"/>
      <c r="E937" s="68"/>
      <c r="F937" s="68"/>
      <c r="G937" s="68"/>
      <c r="H937" s="68"/>
      <c r="I937" s="68"/>
      <c r="J937" s="68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7"/>
      <c r="W937" s="67"/>
      <c r="X937" s="67"/>
      <c r="Z937" s="1"/>
      <c r="AA937" s="68"/>
      <c r="AB937" s="68"/>
      <c r="AC937" s="68"/>
      <c r="AD937" s="68"/>
      <c r="AE937" s="68"/>
      <c r="AF937" s="68"/>
      <c r="AG937" s="68"/>
      <c r="AH937" s="68"/>
      <c r="AI937" s="68"/>
      <c r="AJ937" s="68"/>
      <c r="AK937" s="68"/>
      <c r="AL937" s="68"/>
      <c r="AM937" s="68"/>
      <c r="AN937" s="68"/>
      <c r="AO937" s="68"/>
      <c r="AP937" s="68"/>
      <c r="AQ937" s="68"/>
      <c r="AR937" s="68"/>
      <c r="AS937" s="68"/>
      <c r="AT937" s="68"/>
    </row>
    <row r="938" spans="1:46" ht="30" customHeight="1" x14ac:dyDescent="0.2">
      <c r="A938" s="68"/>
      <c r="B938" s="68"/>
      <c r="C938" s="68"/>
      <c r="D938" s="68"/>
      <c r="E938" s="68"/>
      <c r="F938" s="68"/>
      <c r="G938" s="68"/>
      <c r="H938" s="68"/>
      <c r="I938" s="68"/>
      <c r="J938" s="68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7"/>
      <c r="W938" s="67"/>
      <c r="X938" s="67"/>
      <c r="Z938" s="1"/>
      <c r="AA938" s="68"/>
      <c r="AB938" s="68"/>
      <c r="AC938" s="68"/>
      <c r="AD938" s="68"/>
      <c r="AE938" s="68"/>
      <c r="AF938" s="68"/>
      <c r="AG938" s="68"/>
      <c r="AH938" s="68"/>
      <c r="AI938" s="68"/>
      <c r="AJ938" s="68"/>
      <c r="AK938" s="68"/>
      <c r="AL938" s="68"/>
      <c r="AM938" s="68"/>
      <c r="AN938" s="68"/>
      <c r="AO938" s="68"/>
      <c r="AP938" s="68"/>
      <c r="AQ938" s="68"/>
      <c r="AR938" s="68"/>
      <c r="AS938" s="68"/>
      <c r="AT938" s="68"/>
    </row>
    <row r="939" spans="1:46" ht="30" customHeight="1" x14ac:dyDescent="0.2">
      <c r="A939" s="68"/>
      <c r="B939" s="68"/>
      <c r="C939" s="68"/>
      <c r="D939" s="68"/>
      <c r="E939" s="68"/>
      <c r="F939" s="68"/>
      <c r="G939" s="68"/>
      <c r="H939" s="68"/>
      <c r="I939" s="68"/>
      <c r="J939" s="68"/>
      <c r="K939" s="68"/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7"/>
      <c r="W939" s="67"/>
      <c r="X939" s="67"/>
      <c r="Z939" s="1"/>
      <c r="AA939" s="68"/>
      <c r="AB939" s="68"/>
      <c r="AC939" s="68"/>
      <c r="AD939" s="68"/>
      <c r="AE939" s="68"/>
      <c r="AF939" s="68"/>
      <c r="AG939" s="68"/>
      <c r="AH939" s="68"/>
      <c r="AI939" s="68"/>
      <c r="AJ939" s="68"/>
      <c r="AK939" s="68"/>
      <c r="AL939" s="68"/>
      <c r="AM939" s="68"/>
      <c r="AN939" s="68"/>
      <c r="AO939" s="68"/>
      <c r="AP939" s="68"/>
      <c r="AQ939" s="68"/>
      <c r="AR939" s="68"/>
      <c r="AS939" s="68"/>
      <c r="AT939" s="68"/>
    </row>
    <row r="940" spans="1:46" ht="30" customHeight="1" x14ac:dyDescent="0.2">
      <c r="A940" s="68"/>
      <c r="B940" s="68"/>
      <c r="C940" s="68"/>
      <c r="D940" s="68"/>
      <c r="E940" s="68"/>
      <c r="F940" s="68"/>
      <c r="G940" s="68"/>
      <c r="H940" s="68"/>
      <c r="I940" s="68"/>
      <c r="J940" s="68"/>
      <c r="K940" s="68"/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7"/>
      <c r="W940" s="67"/>
      <c r="X940" s="67"/>
      <c r="Z940" s="1"/>
      <c r="AA940" s="68"/>
      <c r="AB940" s="68"/>
      <c r="AC940" s="68"/>
      <c r="AD940" s="68"/>
      <c r="AE940" s="68"/>
      <c r="AF940" s="68"/>
      <c r="AG940" s="68"/>
      <c r="AH940" s="68"/>
      <c r="AI940" s="68"/>
      <c r="AJ940" s="68"/>
      <c r="AK940" s="68"/>
      <c r="AL940" s="68"/>
      <c r="AM940" s="68"/>
      <c r="AN940" s="68"/>
      <c r="AO940" s="68"/>
      <c r="AP940" s="68"/>
      <c r="AQ940" s="68"/>
      <c r="AR940" s="68"/>
      <c r="AS940" s="68"/>
      <c r="AT940" s="68"/>
    </row>
    <row r="941" spans="1:46" ht="30" customHeight="1" x14ac:dyDescent="0.2">
      <c r="A941" s="68"/>
      <c r="B941" s="68"/>
      <c r="C941" s="68"/>
      <c r="D941" s="68"/>
      <c r="E941" s="68"/>
      <c r="F941" s="68"/>
      <c r="G941" s="68"/>
      <c r="H941" s="68"/>
      <c r="I941" s="68"/>
      <c r="J941" s="68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7"/>
      <c r="W941" s="67"/>
      <c r="X941" s="67"/>
      <c r="Z941" s="1"/>
      <c r="AA941" s="68"/>
      <c r="AB941" s="68"/>
      <c r="AC941" s="68"/>
      <c r="AD941" s="68"/>
      <c r="AE941" s="68"/>
      <c r="AF941" s="68"/>
      <c r="AG941" s="68"/>
      <c r="AH941" s="68"/>
      <c r="AI941" s="68"/>
      <c r="AJ941" s="68"/>
      <c r="AK941" s="68"/>
      <c r="AL941" s="68"/>
      <c r="AM941" s="68"/>
      <c r="AN941" s="68"/>
      <c r="AO941" s="68"/>
      <c r="AP941" s="68"/>
      <c r="AQ941" s="68"/>
      <c r="AR941" s="68"/>
      <c r="AS941" s="68"/>
      <c r="AT941" s="68"/>
    </row>
    <row r="942" spans="1:46" ht="30" customHeight="1" x14ac:dyDescent="0.2">
      <c r="A942" s="68"/>
      <c r="B942" s="68"/>
      <c r="C942" s="68"/>
      <c r="D942" s="68"/>
      <c r="E942" s="68"/>
      <c r="F942" s="68"/>
      <c r="G942" s="68"/>
      <c r="H942" s="68"/>
      <c r="I942" s="68"/>
      <c r="J942" s="68"/>
      <c r="K942" s="68"/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7"/>
      <c r="W942" s="67"/>
      <c r="X942" s="67"/>
      <c r="Z942" s="1"/>
      <c r="AA942" s="68"/>
      <c r="AB942" s="68"/>
      <c r="AC942" s="68"/>
      <c r="AD942" s="68"/>
      <c r="AE942" s="68"/>
      <c r="AF942" s="68"/>
      <c r="AG942" s="68"/>
      <c r="AH942" s="68"/>
      <c r="AI942" s="68"/>
      <c r="AJ942" s="68"/>
      <c r="AK942" s="68"/>
      <c r="AL942" s="68"/>
      <c r="AM942" s="68"/>
      <c r="AN942" s="68"/>
      <c r="AO942" s="68"/>
      <c r="AP942" s="68"/>
      <c r="AQ942" s="68"/>
      <c r="AR942" s="68"/>
      <c r="AS942" s="68"/>
      <c r="AT942" s="68"/>
    </row>
    <row r="943" spans="1:46" ht="30" customHeight="1" x14ac:dyDescent="0.2">
      <c r="A943" s="68"/>
      <c r="B943" s="68"/>
      <c r="C943" s="68"/>
      <c r="D943" s="68"/>
      <c r="E943" s="68"/>
      <c r="F943" s="68"/>
      <c r="G943" s="68"/>
      <c r="H943" s="68"/>
      <c r="I943" s="68"/>
      <c r="J943" s="68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7"/>
      <c r="W943" s="67"/>
      <c r="X943" s="67"/>
      <c r="Z943" s="1"/>
      <c r="AA943" s="68"/>
      <c r="AB943" s="68"/>
      <c r="AC943" s="68"/>
      <c r="AD943" s="68"/>
      <c r="AE943" s="68"/>
      <c r="AF943" s="68"/>
      <c r="AG943" s="68"/>
      <c r="AH943" s="68"/>
      <c r="AI943" s="68"/>
      <c r="AJ943" s="68"/>
      <c r="AK943" s="68"/>
      <c r="AL943" s="68"/>
      <c r="AM943" s="68"/>
      <c r="AN943" s="68"/>
      <c r="AO943" s="68"/>
      <c r="AP943" s="68"/>
      <c r="AQ943" s="68"/>
      <c r="AR943" s="68"/>
      <c r="AS943" s="68"/>
      <c r="AT943" s="68"/>
    </row>
    <row r="944" spans="1:46" ht="30" customHeight="1" x14ac:dyDescent="0.2">
      <c r="A944" s="68"/>
      <c r="B944" s="68"/>
      <c r="C944" s="68"/>
      <c r="D944" s="68"/>
      <c r="E944" s="68"/>
      <c r="F944" s="68"/>
      <c r="G944" s="68"/>
      <c r="H944" s="68"/>
      <c r="I944" s="68"/>
      <c r="J944" s="68"/>
      <c r="K944" s="68"/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7"/>
      <c r="W944" s="67"/>
      <c r="X944" s="67"/>
      <c r="Z944" s="1"/>
      <c r="AA944" s="68"/>
      <c r="AB944" s="68"/>
      <c r="AC944" s="68"/>
      <c r="AD944" s="68"/>
      <c r="AE944" s="68"/>
      <c r="AF944" s="68"/>
      <c r="AG944" s="68"/>
      <c r="AH944" s="68"/>
      <c r="AI944" s="68"/>
      <c r="AJ944" s="68"/>
      <c r="AK944" s="68"/>
      <c r="AL944" s="68"/>
      <c r="AM944" s="68"/>
      <c r="AN944" s="68"/>
      <c r="AO944" s="68"/>
      <c r="AP944" s="68"/>
      <c r="AQ944" s="68"/>
      <c r="AR944" s="68"/>
      <c r="AS944" s="68"/>
      <c r="AT944" s="68"/>
    </row>
    <row r="945" spans="1:46" ht="30" customHeight="1" x14ac:dyDescent="0.2">
      <c r="A945" s="68"/>
      <c r="B945" s="68"/>
      <c r="C945" s="68"/>
      <c r="D945" s="68"/>
      <c r="E945" s="68"/>
      <c r="F945" s="68"/>
      <c r="G945" s="68"/>
      <c r="H945" s="68"/>
      <c r="I945" s="68"/>
      <c r="J945" s="68"/>
      <c r="K945" s="68"/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7"/>
      <c r="W945" s="67"/>
      <c r="X945" s="67"/>
      <c r="Z945" s="1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  <c r="AL945" s="68"/>
      <c r="AM945" s="68"/>
      <c r="AN945" s="68"/>
      <c r="AO945" s="68"/>
      <c r="AP945" s="68"/>
      <c r="AQ945" s="68"/>
      <c r="AR945" s="68"/>
      <c r="AS945" s="68"/>
      <c r="AT945" s="68"/>
    </row>
    <row r="946" spans="1:46" ht="30" customHeight="1" x14ac:dyDescent="0.2">
      <c r="A946" s="68"/>
      <c r="B946" s="68"/>
      <c r="C946" s="68"/>
      <c r="D946" s="68"/>
      <c r="E946" s="68"/>
      <c r="F946" s="68"/>
      <c r="G946" s="68"/>
      <c r="H946" s="68"/>
      <c r="I946" s="68"/>
      <c r="J946" s="68"/>
      <c r="K946" s="68"/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7"/>
      <c r="W946" s="67"/>
      <c r="X946" s="67"/>
      <c r="Z946" s="1"/>
      <c r="AA946" s="68"/>
      <c r="AB946" s="68"/>
      <c r="AC946" s="68"/>
      <c r="AD946" s="68"/>
      <c r="AE946" s="68"/>
      <c r="AF946" s="68"/>
      <c r="AG946" s="68"/>
      <c r="AH946" s="68"/>
      <c r="AI946" s="68"/>
      <c r="AJ946" s="68"/>
      <c r="AK946" s="68"/>
      <c r="AL946" s="68"/>
      <c r="AM946" s="68"/>
      <c r="AN946" s="68"/>
      <c r="AO946" s="68"/>
      <c r="AP946" s="68"/>
      <c r="AQ946" s="68"/>
      <c r="AR946" s="68"/>
      <c r="AS946" s="68"/>
      <c r="AT946" s="68"/>
    </row>
    <row r="947" spans="1:46" ht="30" customHeight="1" x14ac:dyDescent="0.2">
      <c r="A947" s="68"/>
      <c r="B947" s="68"/>
      <c r="C947" s="68"/>
      <c r="D947" s="68"/>
      <c r="E947" s="68"/>
      <c r="F947" s="68"/>
      <c r="G947" s="68"/>
      <c r="H947" s="68"/>
      <c r="I947" s="68"/>
      <c r="J947" s="68"/>
      <c r="K947" s="68"/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7"/>
      <c r="W947" s="67"/>
      <c r="X947" s="67"/>
      <c r="Z947" s="1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  <c r="AO947" s="68"/>
      <c r="AP947" s="68"/>
      <c r="AQ947" s="68"/>
      <c r="AR947" s="68"/>
      <c r="AS947" s="68"/>
      <c r="AT947" s="68"/>
    </row>
    <row r="948" spans="1:46" ht="30" customHeight="1" x14ac:dyDescent="0.2">
      <c r="A948" s="68"/>
      <c r="B948" s="68"/>
      <c r="C948" s="68"/>
      <c r="D948" s="68"/>
      <c r="E948" s="68"/>
      <c r="F948" s="68"/>
      <c r="G948" s="68"/>
      <c r="H948" s="68"/>
      <c r="I948" s="68"/>
      <c r="J948" s="68"/>
      <c r="K948" s="68"/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7"/>
      <c r="W948" s="67"/>
      <c r="X948" s="67"/>
      <c r="Z948" s="1"/>
      <c r="AA948" s="68"/>
      <c r="AB948" s="68"/>
      <c r="AC948" s="68"/>
      <c r="AD948" s="68"/>
      <c r="AE948" s="68"/>
      <c r="AF948" s="68"/>
      <c r="AG948" s="68"/>
      <c r="AH948" s="68"/>
      <c r="AI948" s="68"/>
      <c r="AJ948" s="68"/>
      <c r="AK948" s="68"/>
      <c r="AL948" s="68"/>
      <c r="AM948" s="68"/>
      <c r="AN948" s="68"/>
      <c r="AO948" s="68"/>
      <c r="AP948" s="68"/>
      <c r="AQ948" s="68"/>
      <c r="AR948" s="68"/>
      <c r="AS948" s="68"/>
      <c r="AT948" s="68"/>
    </row>
    <row r="949" spans="1:46" ht="30" customHeight="1" x14ac:dyDescent="0.2">
      <c r="A949" s="68"/>
      <c r="B949" s="68"/>
      <c r="C949" s="68"/>
      <c r="D949" s="68"/>
      <c r="E949" s="68"/>
      <c r="F949" s="68"/>
      <c r="G949" s="68"/>
      <c r="H949" s="68"/>
      <c r="I949" s="68"/>
      <c r="J949" s="68"/>
      <c r="K949" s="68"/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7"/>
      <c r="W949" s="67"/>
      <c r="X949" s="67"/>
      <c r="Z949" s="1"/>
      <c r="AA949" s="68"/>
      <c r="AB949" s="68"/>
      <c r="AC949" s="68"/>
      <c r="AD949" s="68"/>
      <c r="AE949" s="68"/>
      <c r="AF949" s="68"/>
      <c r="AG949" s="68"/>
      <c r="AH949" s="68"/>
      <c r="AI949" s="68"/>
      <c r="AJ949" s="68"/>
      <c r="AK949" s="68"/>
      <c r="AL949" s="68"/>
      <c r="AM949" s="68"/>
      <c r="AN949" s="68"/>
      <c r="AO949" s="68"/>
      <c r="AP949" s="68"/>
      <c r="AQ949" s="68"/>
      <c r="AR949" s="68"/>
      <c r="AS949" s="68"/>
      <c r="AT949" s="68"/>
    </row>
    <row r="950" spans="1:46" ht="30" customHeight="1" x14ac:dyDescent="0.2">
      <c r="A950" s="68"/>
      <c r="B950" s="68"/>
      <c r="C950" s="68"/>
      <c r="D950" s="68"/>
      <c r="E950" s="68"/>
      <c r="F950" s="68"/>
      <c r="G950" s="68"/>
      <c r="H950" s="68"/>
      <c r="I950" s="68"/>
      <c r="J950" s="68"/>
      <c r="K950" s="68"/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7"/>
      <c r="W950" s="67"/>
      <c r="X950" s="67"/>
      <c r="Z950" s="1"/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  <c r="AL950" s="68"/>
      <c r="AM950" s="68"/>
      <c r="AN950" s="68"/>
      <c r="AO950" s="68"/>
      <c r="AP950" s="68"/>
      <c r="AQ950" s="68"/>
      <c r="AR950" s="68"/>
      <c r="AS950" s="68"/>
      <c r="AT950" s="68"/>
    </row>
    <row r="951" spans="1:46" ht="30" customHeight="1" x14ac:dyDescent="0.2">
      <c r="A951" s="68"/>
      <c r="B951" s="68"/>
      <c r="C951" s="68"/>
      <c r="D951" s="68"/>
      <c r="E951" s="68"/>
      <c r="F951" s="68"/>
      <c r="G951" s="68"/>
      <c r="H951" s="68"/>
      <c r="I951" s="68"/>
      <c r="J951" s="68"/>
      <c r="K951" s="68"/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7"/>
      <c r="W951" s="67"/>
      <c r="X951" s="67"/>
      <c r="Z951" s="1"/>
      <c r="AA951" s="68"/>
      <c r="AB951" s="68"/>
      <c r="AC951" s="68"/>
      <c r="AD951" s="68"/>
      <c r="AE951" s="68"/>
      <c r="AF951" s="68"/>
      <c r="AG951" s="68"/>
      <c r="AH951" s="68"/>
      <c r="AI951" s="68"/>
      <c r="AJ951" s="68"/>
      <c r="AK951" s="68"/>
      <c r="AL951" s="68"/>
      <c r="AM951" s="68"/>
      <c r="AN951" s="68"/>
      <c r="AO951" s="68"/>
      <c r="AP951" s="68"/>
      <c r="AQ951" s="68"/>
      <c r="AR951" s="68"/>
      <c r="AS951" s="68"/>
      <c r="AT951" s="68"/>
    </row>
    <row r="952" spans="1:46" ht="30" customHeight="1" x14ac:dyDescent="0.2">
      <c r="A952" s="68"/>
      <c r="B952" s="68"/>
      <c r="C952" s="68"/>
      <c r="D952" s="68"/>
      <c r="E952" s="68"/>
      <c r="F952" s="68"/>
      <c r="G952" s="68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7"/>
      <c r="W952" s="67"/>
      <c r="X952" s="67"/>
      <c r="Z952" s="1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</row>
    <row r="953" spans="1:46" ht="30" customHeight="1" x14ac:dyDescent="0.2">
      <c r="A953" s="68"/>
      <c r="B953" s="68"/>
      <c r="C953" s="68"/>
      <c r="D953" s="68"/>
      <c r="E953" s="68"/>
      <c r="F953" s="68"/>
      <c r="G953" s="68"/>
      <c r="H953" s="68"/>
      <c r="I953" s="68"/>
      <c r="J953" s="68"/>
      <c r="K953" s="68"/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7"/>
      <c r="W953" s="67"/>
      <c r="X953" s="67"/>
      <c r="Z953" s="1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  <c r="AL953" s="68"/>
      <c r="AM953" s="68"/>
      <c r="AN953" s="68"/>
      <c r="AO953" s="68"/>
      <c r="AP953" s="68"/>
      <c r="AQ953" s="68"/>
      <c r="AR953" s="68"/>
      <c r="AS953" s="68"/>
      <c r="AT953" s="68"/>
    </row>
    <row r="954" spans="1:46" ht="30" customHeight="1" x14ac:dyDescent="0.2">
      <c r="A954" s="68"/>
      <c r="B954" s="68"/>
      <c r="C954" s="68"/>
      <c r="D954" s="68"/>
      <c r="E954" s="68"/>
      <c r="F954" s="68"/>
      <c r="G954" s="68"/>
      <c r="H954" s="68"/>
      <c r="I954" s="68"/>
      <c r="J954" s="68"/>
      <c r="K954" s="68"/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7"/>
      <c r="W954" s="67"/>
      <c r="X954" s="67"/>
      <c r="Z954" s="1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  <c r="AL954" s="68"/>
      <c r="AM954" s="68"/>
      <c r="AN954" s="68"/>
      <c r="AO954" s="68"/>
      <c r="AP954" s="68"/>
      <c r="AQ954" s="68"/>
      <c r="AR954" s="68"/>
      <c r="AS954" s="68"/>
      <c r="AT954" s="68"/>
    </row>
    <row r="955" spans="1:46" ht="30" customHeight="1" x14ac:dyDescent="0.2">
      <c r="A955" s="68"/>
      <c r="B955" s="68"/>
      <c r="C955" s="68"/>
      <c r="D955" s="68"/>
      <c r="E955" s="68"/>
      <c r="F955" s="68"/>
      <c r="G955" s="68"/>
      <c r="H955" s="68"/>
      <c r="I955" s="68"/>
      <c r="J955" s="68"/>
      <c r="K955" s="68"/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7"/>
      <c r="W955" s="67"/>
      <c r="X955" s="67"/>
      <c r="Z955" s="1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  <c r="AO955" s="68"/>
      <c r="AP955" s="68"/>
      <c r="AQ955" s="68"/>
      <c r="AR955" s="68"/>
      <c r="AS955" s="68"/>
      <c r="AT955" s="68"/>
    </row>
    <row r="956" spans="1:46" ht="30" customHeight="1" x14ac:dyDescent="0.2">
      <c r="A956" s="68"/>
      <c r="B956" s="68"/>
      <c r="C956" s="68"/>
      <c r="D956" s="68"/>
      <c r="E956" s="68"/>
      <c r="F956" s="68"/>
      <c r="G956" s="68"/>
      <c r="H956" s="68"/>
      <c r="I956" s="68"/>
      <c r="J956" s="68"/>
      <c r="K956" s="68"/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7"/>
      <c r="W956" s="67"/>
      <c r="X956" s="67"/>
      <c r="Z956" s="1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  <c r="AL956" s="68"/>
      <c r="AM956" s="68"/>
      <c r="AN956" s="68"/>
      <c r="AO956" s="68"/>
      <c r="AP956" s="68"/>
      <c r="AQ956" s="68"/>
      <c r="AR956" s="68"/>
      <c r="AS956" s="68"/>
      <c r="AT956" s="68"/>
    </row>
    <row r="957" spans="1:46" ht="30" customHeight="1" x14ac:dyDescent="0.2">
      <c r="A957" s="68"/>
      <c r="B957" s="68"/>
      <c r="C957" s="68"/>
      <c r="D957" s="68"/>
      <c r="E957" s="68"/>
      <c r="F957" s="68"/>
      <c r="G957" s="68"/>
      <c r="H957" s="68"/>
      <c r="I957" s="68"/>
      <c r="J957" s="68"/>
      <c r="K957" s="68"/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7"/>
      <c r="W957" s="67"/>
      <c r="X957" s="67"/>
      <c r="Z957" s="1"/>
      <c r="AA957" s="68"/>
      <c r="AB957" s="68"/>
      <c r="AC957" s="68"/>
      <c r="AD957" s="68"/>
      <c r="AE957" s="68"/>
      <c r="AF957" s="68"/>
      <c r="AG957" s="68"/>
      <c r="AH957" s="68"/>
      <c r="AI957" s="68"/>
      <c r="AJ957" s="68"/>
      <c r="AK957" s="68"/>
      <c r="AL957" s="68"/>
      <c r="AM957" s="68"/>
      <c r="AN957" s="68"/>
      <c r="AO957" s="68"/>
      <c r="AP957" s="68"/>
      <c r="AQ957" s="68"/>
      <c r="AR957" s="68"/>
      <c r="AS957" s="68"/>
      <c r="AT957" s="68"/>
    </row>
    <row r="958" spans="1:46" ht="30" customHeight="1" x14ac:dyDescent="0.2">
      <c r="A958" s="68"/>
      <c r="B958" s="68"/>
      <c r="C958" s="68"/>
      <c r="D958" s="68"/>
      <c r="E958" s="68"/>
      <c r="F958" s="68"/>
      <c r="G958" s="68"/>
      <c r="H958" s="68"/>
      <c r="I958" s="68"/>
      <c r="J958" s="68"/>
      <c r="K958" s="68"/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7"/>
      <c r="W958" s="67"/>
      <c r="X958" s="67"/>
      <c r="Z958" s="1"/>
      <c r="AA958" s="68"/>
      <c r="AB958" s="68"/>
      <c r="AC958" s="68"/>
      <c r="AD958" s="68"/>
      <c r="AE958" s="68"/>
      <c r="AF958" s="68"/>
      <c r="AG958" s="68"/>
      <c r="AH958" s="68"/>
      <c r="AI958" s="68"/>
      <c r="AJ958" s="68"/>
      <c r="AK958" s="68"/>
      <c r="AL958" s="68"/>
      <c r="AM958" s="68"/>
      <c r="AN958" s="68"/>
      <c r="AO958" s="68"/>
      <c r="AP958" s="68"/>
      <c r="AQ958" s="68"/>
      <c r="AR958" s="68"/>
      <c r="AS958" s="68"/>
      <c r="AT958" s="68"/>
    </row>
    <row r="959" spans="1:46" ht="30" customHeight="1" x14ac:dyDescent="0.2">
      <c r="A959" s="68"/>
      <c r="B959" s="68"/>
      <c r="C959" s="68"/>
      <c r="D959" s="68"/>
      <c r="E959" s="68"/>
      <c r="F959" s="68"/>
      <c r="G959" s="68"/>
      <c r="H959" s="68"/>
      <c r="I959" s="68"/>
      <c r="J959" s="68"/>
      <c r="K959" s="68"/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7"/>
      <c r="W959" s="67"/>
      <c r="X959" s="67"/>
      <c r="Z959" s="1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  <c r="AL959" s="68"/>
      <c r="AM959" s="68"/>
      <c r="AN959" s="68"/>
      <c r="AO959" s="68"/>
      <c r="AP959" s="68"/>
      <c r="AQ959" s="68"/>
      <c r="AR959" s="68"/>
      <c r="AS959" s="68"/>
      <c r="AT959" s="68"/>
    </row>
    <row r="960" spans="1:46" ht="30" customHeight="1" x14ac:dyDescent="0.2">
      <c r="A960" s="68"/>
      <c r="B960" s="68"/>
      <c r="C960" s="68"/>
      <c r="D960" s="68"/>
      <c r="E960" s="68"/>
      <c r="F960" s="68"/>
      <c r="G960" s="68"/>
      <c r="H960" s="68"/>
      <c r="I960" s="68"/>
      <c r="J960" s="68"/>
      <c r="K960" s="68"/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7"/>
      <c r="W960" s="67"/>
      <c r="X960" s="67"/>
      <c r="Z960" s="1"/>
      <c r="AA960" s="68"/>
      <c r="AB960" s="68"/>
      <c r="AC960" s="68"/>
      <c r="AD960" s="68"/>
      <c r="AE960" s="68"/>
      <c r="AF960" s="68"/>
      <c r="AG960" s="68"/>
      <c r="AH960" s="68"/>
      <c r="AI960" s="68"/>
      <c r="AJ960" s="68"/>
      <c r="AK960" s="68"/>
      <c r="AL960" s="68"/>
      <c r="AM960" s="68"/>
      <c r="AN960" s="68"/>
      <c r="AO960" s="68"/>
      <c r="AP960" s="68"/>
      <c r="AQ960" s="68"/>
      <c r="AR960" s="68"/>
      <c r="AS960" s="68"/>
      <c r="AT960" s="68"/>
    </row>
    <row r="961" spans="1:46" ht="30" customHeight="1" x14ac:dyDescent="0.2">
      <c r="A961" s="68"/>
      <c r="B961" s="68"/>
      <c r="C961" s="68"/>
      <c r="D961" s="68"/>
      <c r="E961" s="68"/>
      <c r="F961" s="68"/>
      <c r="G961" s="68"/>
      <c r="H961" s="68"/>
      <c r="I961" s="68"/>
      <c r="J961" s="68"/>
      <c r="K961" s="68"/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7"/>
      <c r="W961" s="67"/>
      <c r="X961" s="67"/>
      <c r="Z961" s="1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  <c r="AL961" s="68"/>
      <c r="AM961" s="68"/>
      <c r="AN961" s="68"/>
      <c r="AO961" s="68"/>
      <c r="AP961" s="68"/>
      <c r="AQ961" s="68"/>
      <c r="AR961" s="68"/>
      <c r="AS961" s="68"/>
      <c r="AT961" s="68"/>
    </row>
    <row r="962" spans="1:46" ht="30" customHeight="1" x14ac:dyDescent="0.2">
      <c r="A962" s="68"/>
      <c r="B962" s="68"/>
      <c r="C962" s="68"/>
      <c r="D962" s="68"/>
      <c r="E962" s="68"/>
      <c r="F962" s="68"/>
      <c r="G962" s="68"/>
      <c r="H962" s="68"/>
      <c r="I962" s="68"/>
      <c r="J962" s="68"/>
      <c r="K962" s="68"/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7"/>
      <c r="W962" s="67"/>
      <c r="X962" s="67"/>
      <c r="Z962" s="1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</row>
    <row r="963" spans="1:46" ht="30" customHeight="1" x14ac:dyDescent="0.2">
      <c r="A963" s="68"/>
      <c r="B963" s="68"/>
      <c r="C963" s="68"/>
      <c r="D963" s="68"/>
      <c r="E963" s="68"/>
      <c r="F963" s="68"/>
      <c r="G963" s="68"/>
      <c r="H963" s="68"/>
      <c r="I963" s="68"/>
      <c r="J963" s="68"/>
      <c r="K963" s="68"/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7"/>
      <c r="W963" s="67"/>
      <c r="X963" s="67"/>
      <c r="Z963" s="1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</row>
    <row r="964" spans="1:46" ht="30" customHeight="1" x14ac:dyDescent="0.2">
      <c r="A964" s="68"/>
      <c r="B964" s="68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7"/>
      <c r="W964" s="67"/>
      <c r="X964" s="67"/>
      <c r="Z964" s="1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</row>
    <row r="965" spans="1:46" ht="30" customHeight="1" x14ac:dyDescent="0.2">
      <c r="A965" s="68"/>
      <c r="B965" s="68"/>
      <c r="C965" s="68"/>
      <c r="D965" s="68"/>
      <c r="E965" s="68"/>
      <c r="F965" s="68"/>
      <c r="G965" s="68"/>
      <c r="H965" s="68"/>
      <c r="I965" s="68"/>
      <c r="J965" s="68"/>
      <c r="K965" s="68"/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7"/>
      <c r="W965" s="67"/>
      <c r="X965" s="67"/>
      <c r="Z965" s="1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</row>
    <row r="966" spans="1:46" ht="30" customHeight="1" x14ac:dyDescent="0.2">
      <c r="A966" s="68"/>
      <c r="B966" s="68"/>
      <c r="C966" s="68"/>
      <c r="D966" s="68"/>
      <c r="E966" s="68"/>
      <c r="F966" s="68"/>
      <c r="G966" s="68"/>
      <c r="H966" s="68"/>
      <c r="I966" s="68"/>
      <c r="J966" s="68"/>
      <c r="K966" s="68"/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7"/>
      <c r="W966" s="67"/>
      <c r="X966" s="67"/>
      <c r="Z966" s="1"/>
      <c r="AA966" s="68"/>
      <c r="AB966" s="68"/>
      <c r="AC966" s="68"/>
      <c r="AD966" s="68"/>
      <c r="AE966" s="68"/>
      <c r="AF966" s="68"/>
      <c r="AG966" s="68"/>
      <c r="AH966" s="68"/>
      <c r="AI966" s="68"/>
      <c r="AJ966" s="68"/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</row>
    <row r="967" spans="1:46" ht="30" customHeight="1" x14ac:dyDescent="0.2">
      <c r="A967" s="68"/>
      <c r="B967" s="68"/>
      <c r="C967" s="68"/>
      <c r="D967" s="68"/>
      <c r="E967" s="68"/>
      <c r="F967" s="68"/>
      <c r="G967" s="68"/>
      <c r="H967" s="68"/>
      <c r="I967" s="68"/>
      <c r="J967" s="68"/>
      <c r="K967" s="68"/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7"/>
      <c r="W967" s="67"/>
      <c r="X967" s="67"/>
      <c r="Z967" s="1"/>
      <c r="AA967" s="68"/>
      <c r="AB967" s="68"/>
      <c r="AC967" s="68"/>
      <c r="AD967" s="68"/>
      <c r="AE967" s="68"/>
      <c r="AF967" s="68"/>
      <c r="AG967" s="68"/>
      <c r="AH967" s="68"/>
      <c r="AI967" s="68"/>
      <c r="AJ967" s="68"/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</row>
    <row r="968" spans="1:46" ht="30" customHeight="1" x14ac:dyDescent="0.2">
      <c r="A968" s="68"/>
      <c r="B968" s="68"/>
      <c r="C968" s="68"/>
      <c r="D968" s="68"/>
      <c r="E968" s="68"/>
      <c r="F968" s="68"/>
      <c r="G968" s="68"/>
      <c r="H968" s="68"/>
      <c r="I968" s="68"/>
      <c r="J968" s="68"/>
      <c r="K968" s="68"/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7"/>
      <c r="W968" s="67"/>
      <c r="X968" s="67"/>
      <c r="Z968" s="1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</row>
    <row r="969" spans="1:46" ht="30" customHeight="1" x14ac:dyDescent="0.2">
      <c r="A969" s="68"/>
      <c r="B969" s="68"/>
      <c r="C969" s="68"/>
      <c r="D969" s="68"/>
      <c r="E969" s="68"/>
      <c r="F969" s="68"/>
      <c r="G969" s="68"/>
      <c r="H969" s="68"/>
      <c r="I969" s="68"/>
      <c r="J969" s="68"/>
      <c r="K969" s="68"/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7"/>
      <c r="W969" s="67"/>
      <c r="X969" s="67"/>
      <c r="Z969" s="1"/>
      <c r="AA969" s="68"/>
      <c r="AB969" s="68"/>
      <c r="AC969" s="68"/>
      <c r="AD969" s="68"/>
      <c r="AE969" s="68"/>
      <c r="AF969" s="68"/>
      <c r="AG969" s="68"/>
      <c r="AH969" s="68"/>
      <c r="AI969" s="68"/>
      <c r="AJ969" s="68"/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</row>
    <row r="970" spans="1:46" ht="30" customHeight="1" x14ac:dyDescent="0.2">
      <c r="A970" s="68"/>
      <c r="B970" s="68"/>
      <c r="C970" s="68"/>
      <c r="D970" s="68"/>
      <c r="E970" s="68"/>
      <c r="F970" s="68"/>
      <c r="G970" s="68"/>
      <c r="H970" s="68"/>
      <c r="I970" s="68"/>
      <c r="J970" s="68"/>
      <c r="K970" s="68"/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7"/>
      <c r="W970" s="67"/>
      <c r="X970" s="67"/>
      <c r="Z970" s="1"/>
      <c r="AA970" s="68"/>
      <c r="AB970" s="68"/>
      <c r="AC970" s="68"/>
      <c r="AD970" s="68"/>
      <c r="AE970" s="68"/>
      <c r="AF970" s="68"/>
      <c r="AG970" s="68"/>
      <c r="AH970" s="68"/>
      <c r="AI970" s="68"/>
      <c r="AJ970" s="68"/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</row>
    <row r="971" spans="1:46" ht="30" customHeight="1" x14ac:dyDescent="0.2">
      <c r="A971" s="68"/>
      <c r="B971" s="68"/>
      <c r="C971" s="68"/>
      <c r="D971" s="68"/>
      <c r="E971" s="68"/>
      <c r="F971" s="68"/>
      <c r="G971" s="68"/>
      <c r="H971" s="68"/>
      <c r="I971" s="68"/>
      <c r="J971" s="68"/>
      <c r="K971" s="68"/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7"/>
      <c r="W971" s="67"/>
      <c r="X971" s="67"/>
      <c r="Z971" s="1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</row>
    <row r="972" spans="1:46" ht="30" customHeight="1" x14ac:dyDescent="0.2">
      <c r="A972" s="68"/>
      <c r="B972" s="68"/>
      <c r="C972" s="68"/>
      <c r="D972" s="68"/>
      <c r="E972" s="68"/>
      <c r="F972" s="68"/>
      <c r="G972" s="68"/>
      <c r="H972" s="68"/>
      <c r="I972" s="68"/>
      <c r="J972" s="68"/>
      <c r="K972" s="68"/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7"/>
      <c r="W972" s="67"/>
      <c r="X972" s="67"/>
      <c r="Z972" s="1"/>
      <c r="AA972" s="68"/>
      <c r="AB972" s="68"/>
      <c r="AC972" s="68"/>
      <c r="AD972" s="68"/>
      <c r="AE972" s="68"/>
      <c r="AF972" s="68"/>
      <c r="AG972" s="68"/>
      <c r="AH972" s="68"/>
      <c r="AI972" s="68"/>
      <c r="AJ972" s="68"/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</row>
    <row r="973" spans="1:46" ht="30" customHeight="1" x14ac:dyDescent="0.2">
      <c r="A973" s="68"/>
      <c r="B973" s="68"/>
      <c r="C973" s="68"/>
      <c r="D973" s="68"/>
      <c r="E973" s="68"/>
      <c r="F973" s="68"/>
      <c r="G973" s="68"/>
      <c r="H973" s="68"/>
      <c r="I973" s="68"/>
      <c r="J973" s="68"/>
      <c r="K973" s="68"/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7"/>
      <c r="W973" s="67"/>
      <c r="X973" s="67"/>
      <c r="Z973" s="1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</row>
    <row r="974" spans="1:46" ht="30" customHeight="1" x14ac:dyDescent="0.2">
      <c r="A974" s="68"/>
      <c r="B974" s="68"/>
      <c r="C974" s="68"/>
      <c r="D974" s="68"/>
      <c r="E974" s="68"/>
      <c r="F974" s="68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7"/>
      <c r="W974" s="67"/>
      <c r="X974" s="67"/>
      <c r="Z974" s="1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</row>
    <row r="975" spans="1:46" ht="30" customHeight="1" x14ac:dyDescent="0.2">
      <c r="A975" s="68"/>
      <c r="B975" s="68"/>
      <c r="C975" s="68"/>
      <c r="D975" s="68"/>
      <c r="E975" s="68"/>
      <c r="F975" s="68"/>
      <c r="G975" s="68"/>
      <c r="H975" s="68"/>
      <c r="I975" s="68"/>
      <c r="J975" s="68"/>
      <c r="K975" s="68"/>
      <c r="L975" s="68"/>
      <c r="M975" s="68"/>
      <c r="N975" s="68"/>
      <c r="O975" s="68"/>
      <c r="P975" s="68"/>
      <c r="Q975" s="68"/>
      <c r="R975" s="68"/>
      <c r="S975" s="68"/>
      <c r="T975" s="68"/>
      <c r="V975" s="67"/>
      <c r="W975" s="67"/>
      <c r="X975" s="67"/>
      <c r="Z975" s="1"/>
      <c r="AA975" s="68"/>
      <c r="AB975" s="68"/>
      <c r="AC975" s="68"/>
      <c r="AD975" s="68"/>
      <c r="AE975" s="68"/>
      <c r="AF975" s="68"/>
      <c r="AG975" s="68"/>
      <c r="AH975" s="68"/>
      <c r="AI975" s="68"/>
      <c r="AJ975" s="68"/>
      <c r="AK975" s="68"/>
      <c r="AL975" s="68"/>
      <c r="AM975" s="68"/>
      <c r="AN975" s="68"/>
      <c r="AO975" s="68"/>
      <c r="AP975" s="68"/>
      <c r="AQ975" s="68"/>
      <c r="AR975" s="68"/>
      <c r="AS975" s="68"/>
      <c r="AT975" s="68"/>
    </row>
    <row r="976" spans="1:46" ht="30" customHeight="1" x14ac:dyDescent="0.2">
      <c r="A976" s="68"/>
      <c r="B976" s="68"/>
      <c r="C976" s="68"/>
      <c r="D976" s="68"/>
      <c r="E976" s="68"/>
      <c r="F976" s="68"/>
      <c r="G976" s="68"/>
      <c r="H976" s="68"/>
      <c r="I976" s="68"/>
      <c r="J976" s="68"/>
      <c r="K976" s="68"/>
      <c r="L976" s="68"/>
      <c r="M976" s="68"/>
      <c r="N976" s="68"/>
      <c r="O976" s="68"/>
      <c r="P976" s="68"/>
      <c r="Q976" s="68"/>
      <c r="R976" s="68"/>
      <c r="S976" s="68"/>
      <c r="T976" s="68"/>
      <c r="V976" s="67"/>
      <c r="W976" s="67"/>
      <c r="X976" s="67"/>
      <c r="Z976" s="1"/>
      <c r="AA976" s="68"/>
      <c r="AB976" s="68"/>
      <c r="AC976" s="68"/>
      <c r="AD976" s="68"/>
      <c r="AE976" s="68"/>
      <c r="AF976" s="68"/>
      <c r="AG976" s="68"/>
      <c r="AH976" s="68"/>
      <c r="AI976" s="68"/>
      <c r="AJ976" s="68"/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</row>
    <row r="977" spans="1:46" ht="30" customHeight="1" x14ac:dyDescent="0.2">
      <c r="A977" s="68"/>
      <c r="B977" s="68"/>
      <c r="C977" s="68"/>
      <c r="D977" s="68"/>
      <c r="E977" s="68"/>
      <c r="F977" s="68"/>
      <c r="G977" s="68"/>
      <c r="H977" s="68"/>
      <c r="I977" s="68"/>
      <c r="J977" s="68"/>
      <c r="K977" s="68"/>
      <c r="L977" s="68"/>
      <c r="M977" s="68"/>
      <c r="N977" s="68"/>
      <c r="O977" s="68"/>
      <c r="P977" s="68"/>
      <c r="Q977" s="68"/>
      <c r="R977" s="68"/>
      <c r="S977" s="68"/>
      <c r="T977" s="68"/>
      <c r="W977" s="67"/>
      <c r="X977" s="67"/>
      <c r="Z977" s="1"/>
      <c r="AA977" s="68"/>
      <c r="AB977" s="68"/>
      <c r="AC977" s="68"/>
      <c r="AD977" s="68"/>
      <c r="AE977" s="68"/>
      <c r="AF977" s="68"/>
      <c r="AG977" s="68"/>
      <c r="AH977" s="68"/>
      <c r="AI977" s="68"/>
      <c r="AJ977" s="68"/>
      <c r="AK977" s="68"/>
      <c r="AL977" s="68"/>
      <c r="AM977" s="68"/>
      <c r="AN977" s="68"/>
      <c r="AO977" s="68"/>
      <c r="AP977" s="68"/>
      <c r="AQ977" s="68"/>
      <c r="AR977" s="68"/>
      <c r="AS977" s="68"/>
      <c r="AT977" s="68"/>
    </row>
    <row r="978" spans="1:46" ht="30" customHeight="1" x14ac:dyDescent="0.2">
      <c r="A978" s="68"/>
      <c r="B978" s="68"/>
      <c r="C978" s="68"/>
      <c r="D978" s="68"/>
      <c r="E978" s="68"/>
      <c r="F978" s="68"/>
      <c r="G978" s="68"/>
      <c r="H978" s="68"/>
      <c r="I978" s="68"/>
      <c r="J978" s="68"/>
      <c r="K978" s="68"/>
      <c r="L978" s="68"/>
      <c r="M978" s="68"/>
      <c r="N978" s="68"/>
      <c r="O978" s="68"/>
      <c r="P978" s="68"/>
      <c r="Q978" s="68"/>
      <c r="R978" s="68"/>
      <c r="S978" s="68"/>
      <c r="T978" s="68"/>
      <c r="W978" s="67"/>
      <c r="X978" s="67"/>
      <c r="Z978" s="1"/>
      <c r="AA978" s="68"/>
      <c r="AB978" s="68"/>
      <c r="AC978" s="68"/>
      <c r="AD978" s="68"/>
      <c r="AE978" s="68"/>
      <c r="AF978" s="68"/>
      <c r="AG978" s="68"/>
      <c r="AH978" s="68"/>
      <c r="AI978" s="68"/>
      <c r="AJ978" s="68"/>
      <c r="AK978" s="68"/>
      <c r="AL978" s="68"/>
      <c r="AM978" s="68"/>
      <c r="AN978" s="68"/>
      <c r="AO978" s="68"/>
      <c r="AP978" s="68"/>
      <c r="AQ978" s="68"/>
      <c r="AR978" s="68"/>
      <c r="AS978" s="68"/>
      <c r="AT978" s="68"/>
    </row>
    <row r="979" spans="1:46" ht="30" customHeight="1" x14ac:dyDescent="0.2">
      <c r="A979" s="68"/>
      <c r="B979" s="68"/>
      <c r="C979" s="68"/>
      <c r="D979" s="68"/>
      <c r="E979" s="68"/>
      <c r="F979" s="68"/>
      <c r="G979" s="68"/>
      <c r="H979" s="68"/>
      <c r="I979" s="68"/>
      <c r="J979" s="68"/>
      <c r="K979" s="68"/>
      <c r="L979" s="68"/>
      <c r="M979" s="68"/>
      <c r="N979" s="68"/>
      <c r="O979" s="68"/>
      <c r="P979" s="68"/>
      <c r="Q979" s="68"/>
      <c r="R979" s="68"/>
      <c r="S979" s="68"/>
      <c r="T979" s="68"/>
      <c r="W979" s="67"/>
      <c r="X979" s="67"/>
      <c r="Z979" s="1"/>
      <c r="AA979" s="68"/>
      <c r="AB979" s="68"/>
      <c r="AC979" s="68"/>
      <c r="AD979" s="68"/>
      <c r="AE979" s="68"/>
      <c r="AF979" s="68"/>
      <c r="AG979" s="68"/>
      <c r="AH979" s="68"/>
      <c r="AI979" s="68"/>
      <c r="AJ979" s="68"/>
      <c r="AK979" s="68"/>
      <c r="AL979" s="68"/>
      <c r="AM979" s="68"/>
      <c r="AN979" s="68"/>
      <c r="AO979" s="68"/>
      <c r="AP979" s="68"/>
      <c r="AQ979" s="68"/>
      <c r="AR979" s="68"/>
      <c r="AS979" s="68"/>
      <c r="AT979" s="68"/>
    </row>
    <row r="980" spans="1:46" ht="30" customHeight="1" x14ac:dyDescent="0.2">
      <c r="A980" s="68"/>
      <c r="B980" s="68"/>
      <c r="C980" s="68"/>
      <c r="D980" s="68"/>
      <c r="E980" s="68"/>
      <c r="F980" s="68"/>
      <c r="G980" s="68"/>
      <c r="H980" s="68"/>
      <c r="I980" s="68"/>
      <c r="J980" s="68"/>
      <c r="K980" s="68"/>
      <c r="L980" s="68"/>
      <c r="M980" s="68"/>
      <c r="N980" s="68"/>
      <c r="O980" s="68"/>
      <c r="P980" s="68"/>
      <c r="Q980" s="68"/>
      <c r="R980" s="68"/>
      <c r="S980" s="68"/>
      <c r="T980" s="68"/>
      <c r="W980" s="67"/>
      <c r="X980" s="67"/>
      <c r="Z980" s="1"/>
      <c r="AA980" s="68"/>
      <c r="AB980" s="68"/>
      <c r="AC980" s="68"/>
      <c r="AD980" s="68"/>
      <c r="AE980" s="68"/>
      <c r="AF980" s="68"/>
      <c r="AG980" s="68"/>
      <c r="AH980" s="68"/>
      <c r="AI980" s="68"/>
      <c r="AJ980" s="68"/>
      <c r="AK980" s="68"/>
      <c r="AL980" s="68"/>
      <c r="AM980" s="68"/>
      <c r="AN980" s="68"/>
      <c r="AO980" s="68"/>
      <c r="AP980" s="68"/>
      <c r="AQ980" s="68"/>
      <c r="AR980" s="68"/>
      <c r="AS980" s="68"/>
      <c r="AT980" s="68"/>
    </row>
    <row r="981" spans="1:46" ht="30" customHeight="1" x14ac:dyDescent="0.2">
      <c r="A981" s="68"/>
      <c r="B981" s="68"/>
      <c r="C981" s="68"/>
      <c r="D981" s="68"/>
      <c r="E981" s="68"/>
      <c r="F981" s="68"/>
      <c r="G981" s="68"/>
      <c r="H981" s="68"/>
      <c r="I981" s="68"/>
      <c r="J981" s="68"/>
      <c r="K981" s="68"/>
      <c r="L981" s="68"/>
      <c r="M981" s="68"/>
      <c r="N981" s="68"/>
      <c r="O981" s="68"/>
      <c r="P981" s="68"/>
      <c r="Q981" s="68"/>
      <c r="R981" s="68"/>
      <c r="S981" s="68"/>
      <c r="T981" s="68"/>
      <c r="W981" s="67"/>
      <c r="X981" s="67"/>
      <c r="Z981" s="1"/>
      <c r="AA981" s="68"/>
      <c r="AB981" s="68"/>
      <c r="AC981" s="68"/>
      <c r="AD981" s="68"/>
      <c r="AE981" s="68"/>
      <c r="AF981" s="68"/>
      <c r="AG981" s="68"/>
      <c r="AH981" s="68"/>
      <c r="AI981" s="68"/>
      <c r="AJ981" s="68"/>
      <c r="AK981" s="68"/>
      <c r="AL981" s="68"/>
      <c r="AM981" s="68"/>
      <c r="AN981" s="68"/>
      <c r="AO981" s="68"/>
      <c r="AP981" s="68"/>
      <c r="AQ981" s="68"/>
      <c r="AR981" s="68"/>
      <c r="AS981" s="68"/>
      <c r="AT981" s="68"/>
    </row>
    <row r="982" spans="1:46" ht="30" customHeight="1" x14ac:dyDescent="0.2">
      <c r="A982" s="68"/>
      <c r="B982" s="68"/>
      <c r="C982" s="68"/>
      <c r="D982" s="68"/>
      <c r="E982" s="68"/>
      <c r="F982" s="68"/>
      <c r="G982" s="68"/>
      <c r="H982" s="68"/>
      <c r="I982" s="68"/>
      <c r="J982" s="68"/>
      <c r="K982" s="68"/>
      <c r="L982" s="68"/>
      <c r="M982" s="68"/>
      <c r="N982" s="68"/>
      <c r="O982" s="68"/>
      <c r="P982" s="68"/>
      <c r="Q982" s="68"/>
      <c r="R982" s="68"/>
      <c r="S982" s="68"/>
      <c r="T982" s="68"/>
      <c r="W982" s="67"/>
      <c r="X982" s="67"/>
      <c r="Z982" s="1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  <c r="AL982" s="68"/>
      <c r="AM982" s="68"/>
      <c r="AN982" s="68"/>
      <c r="AO982" s="68"/>
      <c r="AP982" s="68"/>
      <c r="AQ982" s="68"/>
      <c r="AR982" s="68"/>
      <c r="AS982" s="68"/>
      <c r="AT982" s="68"/>
    </row>
    <row r="983" spans="1:46" ht="30" customHeight="1" x14ac:dyDescent="0.2">
      <c r="A983" s="68"/>
      <c r="B983" s="68"/>
      <c r="C983" s="68"/>
      <c r="D983" s="68"/>
      <c r="E983" s="68"/>
      <c r="F983" s="68"/>
      <c r="G983" s="68"/>
      <c r="H983" s="68"/>
      <c r="I983" s="68"/>
      <c r="J983" s="68"/>
      <c r="K983" s="68"/>
      <c r="L983" s="68"/>
      <c r="M983" s="68"/>
      <c r="N983" s="68"/>
      <c r="O983" s="68"/>
      <c r="P983" s="68"/>
      <c r="Q983" s="68"/>
      <c r="R983" s="68"/>
      <c r="S983" s="68"/>
      <c r="T983" s="68"/>
      <c r="W983" s="67"/>
      <c r="X983" s="67"/>
      <c r="Z983" s="1"/>
      <c r="AA983" s="68"/>
      <c r="AB983" s="68"/>
      <c r="AC983" s="68"/>
      <c r="AD983" s="68"/>
      <c r="AE983" s="68"/>
      <c r="AF983" s="68"/>
      <c r="AG983" s="68"/>
      <c r="AH983" s="68"/>
      <c r="AI983" s="68"/>
      <c r="AJ983" s="68"/>
      <c r="AK983" s="68"/>
      <c r="AL983" s="68"/>
      <c r="AM983" s="68"/>
      <c r="AN983" s="68"/>
      <c r="AO983" s="68"/>
      <c r="AP983" s="68"/>
      <c r="AQ983" s="68"/>
      <c r="AR983" s="68"/>
      <c r="AS983" s="68"/>
      <c r="AT983" s="68"/>
    </row>
    <row r="984" spans="1:46" ht="30" customHeight="1" x14ac:dyDescent="0.2">
      <c r="A984" s="68"/>
      <c r="B984" s="68"/>
      <c r="C984" s="68"/>
      <c r="D984" s="68"/>
      <c r="E984" s="68"/>
      <c r="F984" s="68"/>
      <c r="G984" s="68"/>
      <c r="H984" s="68"/>
      <c r="I984" s="68"/>
      <c r="J984" s="68"/>
      <c r="K984" s="68"/>
      <c r="L984" s="68"/>
      <c r="M984" s="68"/>
      <c r="N984" s="68"/>
      <c r="O984" s="68"/>
      <c r="P984" s="68"/>
      <c r="Q984" s="68"/>
      <c r="R984" s="68"/>
      <c r="S984" s="68"/>
      <c r="T984" s="68"/>
      <c r="W984" s="67"/>
      <c r="X984" s="67"/>
      <c r="Z984" s="1"/>
      <c r="AA984" s="68"/>
      <c r="AB984" s="68"/>
      <c r="AC984" s="68"/>
      <c r="AD984" s="68"/>
      <c r="AE984" s="68"/>
      <c r="AF984" s="68"/>
      <c r="AG984" s="68"/>
      <c r="AH984" s="68"/>
      <c r="AI984" s="68"/>
      <c r="AJ984" s="68"/>
      <c r="AK984" s="68"/>
      <c r="AL984" s="68"/>
      <c r="AM984" s="68"/>
      <c r="AN984" s="68"/>
      <c r="AO984" s="68"/>
      <c r="AP984" s="68"/>
      <c r="AQ984" s="68"/>
      <c r="AR984" s="68"/>
      <c r="AS984" s="68"/>
      <c r="AT984" s="68"/>
    </row>
    <row r="985" spans="1:46" ht="30" customHeight="1" x14ac:dyDescent="0.2">
      <c r="A985" s="68"/>
      <c r="B985" s="68"/>
      <c r="C985" s="68"/>
      <c r="D985" s="68"/>
      <c r="E985" s="68"/>
      <c r="F985" s="68"/>
      <c r="G985" s="68"/>
      <c r="H985" s="68"/>
      <c r="I985" s="68"/>
      <c r="J985" s="68"/>
      <c r="K985" s="68"/>
      <c r="L985" s="68"/>
      <c r="M985" s="68"/>
      <c r="N985" s="68"/>
      <c r="O985" s="68"/>
      <c r="P985" s="68"/>
      <c r="Q985" s="68"/>
      <c r="R985" s="68"/>
      <c r="S985" s="68"/>
      <c r="T985" s="68"/>
      <c r="W985" s="67"/>
      <c r="X985" s="67"/>
      <c r="Z985" s="1"/>
      <c r="AA985" s="68"/>
      <c r="AB985" s="68"/>
      <c r="AC985" s="68"/>
      <c r="AD985" s="68"/>
      <c r="AE985" s="68"/>
      <c r="AF985" s="68"/>
      <c r="AG985" s="68"/>
      <c r="AH985" s="68"/>
      <c r="AI985" s="68"/>
      <c r="AJ985" s="68"/>
      <c r="AK985" s="68"/>
      <c r="AL985" s="68"/>
      <c r="AM985" s="68"/>
      <c r="AN985" s="68"/>
      <c r="AO985" s="68"/>
      <c r="AP985" s="68"/>
      <c r="AQ985" s="68"/>
      <c r="AR985" s="68"/>
      <c r="AS985" s="68"/>
      <c r="AT985" s="68"/>
    </row>
    <row r="986" spans="1:46" ht="30" customHeight="1" x14ac:dyDescent="0.2">
      <c r="A986" s="68"/>
      <c r="B986" s="68"/>
      <c r="C986" s="68"/>
      <c r="D986" s="68"/>
      <c r="E986" s="68"/>
      <c r="F986" s="68"/>
      <c r="G986" s="68"/>
      <c r="H986" s="68"/>
      <c r="I986" s="68"/>
      <c r="J986" s="68"/>
      <c r="K986" s="68"/>
      <c r="L986" s="68"/>
      <c r="M986" s="68"/>
      <c r="N986" s="68"/>
      <c r="O986" s="68"/>
      <c r="P986" s="68"/>
      <c r="Q986" s="68"/>
      <c r="R986" s="68"/>
      <c r="S986" s="68"/>
      <c r="T986" s="68"/>
      <c r="W986" s="67"/>
      <c r="X986" s="67"/>
      <c r="Z986" s="1"/>
      <c r="AA986" s="68"/>
      <c r="AB986" s="68"/>
      <c r="AC986" s="68"/>
      <c r="AD986" s="68"/>
      <c r="AE986" s="68"/>
      <c r="AF986" s="68"/>
      <c r="AG986" s="68"/>
      <c r="AH986" s="68"/>
      <c r="AI986" s="68"/>
      <c r="AJ986" s="68"/>
      <c r="AK986" s="68"/>
      <c r="AL986" s="68"/>
      <c r="AM986" s="68"/>
      <c r="AN986" s="68"/>
      <c r="AO986" s="68"/>
      <c r="AP986" s="68"/>
      <c r="AQ986" s="68"/>
      <c r="AR986" s="68"/>
      <c r="AS986" s="68"/>
      <c r="AT986" s="68"/>
    </row>
    <row r="987" spans="1:46" ht="30" customHeight="1" x14ac:dyDescent="0.2">
      <c r="A987" s="68"/>
      <c r="B987" s="68"/>
      <c r="C987" s="68"/>
      <c r="D987" s="68"/>
      <c r="E987" s="68"/>
      <c r="F987" s="68"/>
      <c r="G987" s="68"/>
      <c r="H987" s="68"/>
      <c r="I987" s="68"/>
      <c r="J987" s="68"/>
      <c r="K987" s="68"/>
      <c r="L987" s="68"/>
      <c r="M987" s="68"/>
      <c r="N987" s="68"/>
      <c r="O987" s="68"/>
      <c r="P987" s="68"/>
      <c r="Q987" s="68"/>
      <c r="R987" s="68"/>
      <c r="S987" s="68"/>
      <c r="T987" s="68"/>
      <c r="W987" s="67"/>
      <c r="X987" s="67"/>
      <c r="Z987" s="1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  <c r="AL987" s="68"/>
      <c r="AM987" s="68"/>
      <c r="AN987" s="68"/>
      <c r="AO987" s="68"/>
      <c r="AP987" s="68"/>
      <c r="AQ987" s="68"/>
      <c r="AR987" s="68"/>
      <c r="AS987" s="68"/>
      <c r="AT987" s="68"/>
    </row>
    <row r="988" spans="1:46" ht="30" customHeight="1" x14ac:dyDescent="0.2">
      <c r="A988" s="68"/>
      <c r="B988" s="68"/>
      <c r="C988" s="68"/>
      <c r="D988" s="68"/>
      <c r="E988" s="68"/>
      <c r="F988" s="68"/>
      <c r="G988" s="68"/>
      <c r="H988" s="68"/>
      <c r="I988" s="68"/>
      <c r="J988" s="68"/>
      <c r="K988" s="68"/>
      <c r="L988" s="68"/>
      <c r="M988" s="68"/>
      <c r="N988" s="68"/>
      <c r="O988" s="68"/>
      <c r="P988" s="68"/>
      <c r="Q988" s="68"/>
      <c r="R988" s="68"/>
      <c r="S988" s="68"/>
      <c r="T988" s="68"/>
      <c r="W988" s="67"/>
      <c r="X988" s="67"/>
      <c r="Z988" s="1"/>
      <c r="AA988" s="68"/>
      <c r="AB988" s="68"/>
      <c r="AC988" s="68"/>
      <c r="AD988" s="68"/>
      <c r="AE988" s="68"/>
      <c r="AF988" s="68"/>
      <c r="AG988" s="68"/>
      <c r="AH988" s="68"/>
      <c r="AI988" s="68"/>
      <c r="AJ988" s="68"/>
      <c r="AK988" s="68"/>
      <c r="AL988" s="68"/>
      <c r="AM988" s="68"/>
      <c r="AN988" s="68"/>
      <c r="AO988" s="68"/>
      <c r="AP988" s="68"/>
      <c r="AQ988" s="68"/>
      <c r="AR988" s="68"/>
      <c r="AS988" s="68"/>
      <c r="AT988" s="68"/>
    </row>
    <row r="989" spans="1:46" ht="30" customHeight="1" x14ac:dyDescent="0.2">
      <c r="A989" s="68"/>
      <c r="B989" s="68"/>
      <c r="C989" s="68"/>
      <c r="D989" s="68"/>
      <c r="E989" s="68"/>
      <c r="F989" s="68"/>
      <c r="G989" s="68"/>
      <c r="H989" s="68"/>
      <c r="I989" s="68"/>
      <c r="J989" s="68"/>
      <c r="K989" s="68"/>
      <c r="L989" s="68"/>
      <c r="M989" s="68"/>
      <c r="N989" s="68"/>
      <c r="O989" s="68"/>
      <c r="P989" s="68"/>
      <c r="Q989" s="68"/>
      <c r="R989" s="68"/>
      <c r="S989" s="68"/>
      <c r="T989" s="68"/>
      <c r="W989" s="67"/>
      <c r="X989" s="67"/>
      <c r="Z989" s="1"/>
      <c r="AA989" s="68"/>
      <c r="AB989" s="68"/>
      <c r="AC989" s="68"/>
      <c r="AD989" s="68"/>
      <c r="AE989" s="68"/>
      <c r="AF989" s="68"/>
      <c r="AG989" s="68"/>
      <c r="AH989" s="68"/>
      <c r="AI989" s="68"/>
      <c r="AJ989" s="68"/>
      <c r="AK989" s="68"/>
      <c r="AL989" s="68"/>
      <c r="AM989" s="68"/>
      <c r="AN989" s="68"/>
      <c r="AO989" s="68"/>
      <c r="AP989" s="68"/>
      <c r="AQ989" s="68"/>
      <c r="AR989" s="68"/>
      <c r="AS989" s="68"/>
      <c r="AT989" s="68"/>
    </row>
    <row r="990" spans="1:46" ht="30" customHeight="1" x14ac:dyDescent="0.2">
      <c r="A990" s="68"/>
      <c r="B990" s="68"/>
      <c r="C990" s="68"/>
      <c r="D990" s="68"/>
      <c r="E990" s="68"/>
      <c r="F990" s="68"/>
      <c r="G990" s="68"/>
      <c r="H990" s="68"/>
      <c r="I990" s="68"/>
      <c r="J990" s="68"/>
      <c r="K990" s="68"/>
      <c r="L990" s="68"/>
      <c r="M990" s="68"/>
      <c r="N990" s="68"/>
      <c r="O990" s="68"/>
      <c r="P990" s="68"/>
      <c r="Q990" s="68"/>
      <c r="R990" s="68"/>
      <c r="S990" s="68"/>
      <c r="T990" s="68"/>
      <c r="W990" s="67"/>
      <c r="X990" s="67"/>
      <c r="Z990" s="1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  <c r="AL990" s="68"/>
      <c r="AM990" s="68"/>
      <c r="AN990" s="68"/>
      <c r="AO990" s="68"/>
      <c r="AP990" s="68"/>
      <c r="AQ990" s="68"/>
      <c r="AR990" s="68"/>
      <c r="AS990" s="68"/>
      <c r="AT990" s="68"/>
    </row>
    <row r="991" spans="1:46" ht="30" customHeight="1" x14ac:dyDescent="0.2">
      <c r="A991" s="68"/>
      <c r="B991" s="68"/>
      <c r="C991" s="68"/>
      <c r="D991" s="68"/>
      <c r="E991" s="68"/>
      <c r="F991" s="68"/>
      <c r="G991" s="68"/>
      <c r="H991" s="68"/>
      <c r="I991" s="68"/>
      <c r="J991" s="68"/>
      <c r="K991" s="68"/>
      <c r="L991" s="68"/>
      <c r="M991" s="68"/>
      <c r="N991" s="68"/>
      <c r="O991" s="68"/>
      <c r="P991" s="68"/>
      <c r="Q991" s="68"/>
      <c r="R991" s="68"/>
      <c r="S991" s="68"/>
      <c r="T991" s="68"/>
      <c r="W991" s="67"/>
      <c r="X991" s="67"/>
      <c r="Z991" s="1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  <c r="AL991" s="68"/>
      <c r="AM991" s="68"/>
      <c r="AN991" s="68"/>
      <c r="AO991" s="68"/>
      <c r="AP991" s="68"/>
      <c r="AQ991" s="68"/>
      <c r="AR991" s="68"/>
      <c r="AS991" s="68"/>
      <c r="AT991" s="68"/>
    </row>
    <row r="992" spans="1:46" ht="30" customHeight="1" x14ac:dyDescent="0.2">
      <c r="A992" s="68"/>
      <c r="B992" s="68"/>
      <c r="C992" s="68"/>
      <c r="D992" s="68"/>
      <c r="E992" s="68"/>
      <c r="F992" s="68"/>
      <c r="G992" s="68"/>
      <c r="H992" s="68"/>
      <c r="I992" s="68"/>
      <c r="J992" s="68"/>
      <c r="K992" s="68"/>
      <c r="L992" s="68"/>
      <c r="M992" s="68"/>
      <c r="N992" s="68"/>
      <c r="O992" s="68"/>
      <c r="P992" s="68"/>
      <c r="Q992" s="68"/>
      <c r="R992" s="68"/>
      <c r="S992" s="68"/>
      <c r="T992" s="68"/>
      <c r="W992" s="67"/>
      <c r="X992" s="67"/>
      <c r="Z992" s="1"/>
      <c r="AA992" s="68"/>
      <c r="AB992" s="68"/>
      <c r="AC992" s="68"/>
      <c r="AD992" s="68"/>
      <c r="AE992" s="68"/>
      <c r="AF992" s="68"/>
      <c r="AG992" s="68"/>
      <c r="AH992" s="68"/>
      <c r="AI992" s="68"/>
      <c r="AJ992" s="68"/>
      <c r="AK992" s="68"/>
      <c r="AL992" s="68"/>
      <c r="AM992" s="68"/>
      <c r="AN992" s="68"/>
      <c r="AO992" s="68"/>
      <c r="AP992" s="68"/>
      <c r="AQ992" s="68"/>
      <c r="AR992" s="68"/>
      <c r="AS992" s="68"/>
      <c r="AT992" s="68"/>
    </row>
    <row r="993" spans="1:46" ht="30" customHeight="1" x14ac:dyDescent="0.2">
      <c r="A993" s="68"/>
      <c r="B993" s="68"/>
      <c r="C993" s="68"/>
      <c r="D993" s="68"/>
      <c r="E993" s="68"/>
      <c r="F993" s="68"/>
      <c r="G993" s="68"/>
      <c r="H993" s="68"/>
      <c r="I993" s="68"/>
      <c r="J993" s="68"/>
      <c r="K993" s="68"/>
      <c r="L993" s="68"/>
      <c r="M993" s="68"/>
      <c r="N993" s="68"/>
      <c r="O993" s="68"/>
      <c r="P993" s="68"/>
      <c r="Q993" s="68"/>
      <c r="R993" s="68"/>
      <c r="S993" s="68"/>
      <c r="T993" s="68"/>
      <c r="W993" s="67"/>
      <c r="X993" s="67"/>
      <c r="Z993" s="1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</row>
    <row r="994" spans="1:46" ht="30" customHeight="1" x14ac:dyDescent="0.2">
      <c r="A994" s="68"/>
      <c r="B994" s="68"/>
      <c r="C994" s="68"/>
      <c r="D994" s="68"/>
      <c r="E994" s="68"/>
      <c r="F994" s="68"/>
      <c r="G994" s="68"/>
      <c r="H994" s="68"/>
      <c r="I994" s="68"/>
      <c r="J994" s="68"/>
      <c r="K994" s="68"/>
      <c r="L994" s="68"/>
      <c r="M994" s="68"/>
      <c r="N994" s="68"/>
      <c r="O994" s="68"/>
      <c r="P994" s="68"/>
      <c r="Q994" s="68"/>
      <c r="R994" s="68"/>
      <c r="S994" s="68"/>
      <c r="T994" s="68"/>
      <c r="W994" s="67"/>
      <c r="X994" s="67"/>
      <c r="Z994" s="1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</row>
    <row r="995" spans="1:46" ht="30" customHeight="1" x14ac:dyDescent="0.2">
      <c r="A995" s="68"/>
      <c r="B995" s="68"/>
      <c r="C995" s="68"/>
      <c r="D995" s="68"/>
      <c r="E995" s="68"/>
      <c r="F995" s="68"/>
      <c r="G995" s="68"/>
      <c r="H995" s="68"/>
      <c r="I995" s="68"/>
      <c r="J995" s="68"/>
      <c r="K995" s="68"/>
      <c r="L995" s="68"/>
      <c r="M995" s="68"/>
      <c r="N995" s="68"/>
      <c r="O995" s="68"/>
      <c r="P995" s="68"/>
      <c r="Q995" s="68"/>
      <c r="R995" s="68"/>
      <c r="S995" s="68"/>
      <c r="T995" s="68"/>
      <c r="W995" s="67"/>
      <c r="X995" s="67"/>
      <c r="Z995" s="1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</row>
    <row r="996" spans="1:46" ht="30" customHeight="1" x14ac:dyDescent="0.2">
      <c r="A996" s="68"/>
      <c r="B996" s="68"/>
      <c r="C996" s="68"/>
      <c r="D996" s="68"/>
      <c r="E996" s="68"/>
      <c r="F996" s="68"/>
      <c r="G996" s="68"/>
      <c r="H996" s="68"/>
      <c r="I996" s="68"/>
      <c r="J996" s="68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W996" s="67"/>
      <c r="X996" s="67"/>
      <c r="Z996" s="1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</row>
    <row r="997" spans="1:46" ht="30" customHeight="1" x14ac:dyDescent="0.2">
      <c r="A997" s="68"/>
      <c r="B997" s="68"/>
      <c r="C997" s="68"/>
      <c r="D997" s="68"/>
      <c r="E997" s="68"/>
      <c r="F997" s="68"/>
      <c r="G997" s="68"/>
      <c r="H997" s="68"/>
      <c r="I997" s="68"/>
      <c r="J997" s="68"/>
      <c r="K997" s="68"/>
      <c r="L997" s="68"/>
      <c r="M997" s="68"/>
      <c r="N997" s="68"/>
      <c r="O997" s="68"/>
      <c r="P997" s="68"/>
      <c r="Q997" s="68"/>
      <c r="R997" s="68"/>
      <c r="S997" s="68"/>
      <c r="T997" s="68"/>
      <c r="W997" s="67"/>
      <c r="X997" s="67"/>
      <c r="Z997" s="1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  <c r="AO997" s="68"/>
      <c r="AP997" s="68"/>
      <c r="AQ997" s="68"/>
      <c r="AR997" s="68"/>
      <c r="AS997" s="68"/>
      <c r="AT997" s="68"/>
    </row>
    <row r="998" spans="1:46" ht="30" customHeight="1" x14ac:dyDescent="0.2">
      <c r="A998" s="68"/>
      <c r="B998" s="68"/>
      <c r="C998" s="68"/>
      <c r="D998" s="68"/>
      <c r="E998" s="68"/>
      <c r="F998" s="68"/>
      <c r="G998" s="68"/>
      <c r="H998" s="68"/>
      <c r="I998" s="68"/>
      <c r="J998" s="68"/>
      <c r="K998" s="68"/>
      <c r="L998" s="68"/>
      <c r="M998" s="68"/>
      <c r="N998" s="68"/>
      <c r="O998" s="68"/>
      <c r="P998" s="68"/>
      <c r="Q998" s="68"/>
      <c r="R998" s="68"/>
      <c r="S998" s="68"/>
      <c r="T998" s="68"/>
      <c r="W998" s="67"/>
      <c r="X998" s="67"/>
      <c r="Z998" s="1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68"/>
      <c r="AM998" s="68"/>
      <c r="AN998" s="68"/>
      <c r="AO998" s="68"/>
      <c r="AP998" s="68"/>
      <c r="AQ998" s="68"/>
      <c r="AR998" s="68"/>
      <c r="AS998" s="68"/>
      <c r="AT998" s="68"/>
    </row>
    <row r="999" spans="1:46" ht="30" customHeight="1" x14ac:dyDescent="0.2">
      <c r="A999" s="68"/>
      <c r="B999" s="68"/>
      <c r="C999" s="68"/>
      <c r="D999" s="68"/>
      <c r="E999" s="68"/>
      <c r="F999" s="68"/>
      <c r="G999" s="68"/>
      <c r="H999" s="68"/>
      <c r="I999" s="68"/>
      <c r="J999" s="68"/>
      <c r="K999" s="68"/>
      <c r="L999" s="68"/>
      <c r="M999" s="68"/>
      <c r="N999" s="68"/>
      <c r="O999" s="68"/>
      <c r="P999" s="68"/>
      <c r="Q999" s="68"/>
      <c r="R999" s="68"/>
      <c r="S999" s="68"/>
      <c r="T999" s="68"/>
      <c r="W999" s="67"/>
      <c r="X999" s="67"/>
      <c r="Z999" s="1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  <c r="AO999" s="68"/>
      <c r="AP999" s="68"/>
      <c r="AQ999" s="68"/>
      <c r="AR999" s="68"/>
      <c r="AS999" s="68"/>
      <c r="AT999" s="68"/>
    </row>
    <row r="1000" spans="1:46" ht="30" customHeight="1" x14ac:dyDescent="0.2">
      <c r="A1000" s="68"/>
      <c r="B1000" s="68"/>
      <c r="C1000" s="68"/>
      <c r="D1000" s="68"/>
      <c r="E1000" s="68"/>
      <c r="F1000" s="68"/>
      <c r="G1000" s="68"/>
      <c r="H1000" s="68"/>
      <c r="I1000" s="68"/>
      <c r="J1000" s="68"/>
      <c r="K1000" s="68"/>
      <c r="L1000" s="68"/>
      <c r="M1000" s="68"/>
      <c r="N1000" s="68"/>
      <c r="O1000" s="68"/>
      <c r="P1000" s="68"/>
      <c r="Q1000" s="68"/>
      <c r="R1000" s="68"/>
      <c r="S1000" s="68"/>
      <c r="T1000" s="68"/>
      <c r="W1000" s="67"/>
      <c r="X1000" s="67"/>
      <c r="Z1000" s="1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O1000" s="68"/>
      <c r="AP1000" s="68"/>
      <c r="AQ1000" s="68"/>
      <c r="AR1000" s="68"/>
      <c r="AS1000" s="68"/>
      <c r="AT1000" s="68"/>
    </row>
    <row r="1001" spans="1:46" ht="30" customHeight="1" x14ac:dyDescent="0.2">
      <c r="A1001" s="68"/>
      <c r="B1001" s="68"/>
      <c r="C1001" s="68"/>
      <c r="D1001" s="68"/>
      <c r="E1001" s="68"/>
      <c r="F1001" s="68"/>
      <c r="G1001" s="68"/>
      <c r="H1001" s="68"/>
      <c r="I1001" s="68"/>
      <c r="J1001" s="68"/>
      <c r="K1001" s="68"/>
      <c r="L1001" s="68"/>
      <c r="M1001" s="68"/>
      <c r="T1001" s="68"/>
      <c r="W1001" s="67"/>
      <c r="X1001" s="67"/>
      <c r="Z1001" s="1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O1001" s="68"/>
      <c r="AP1001" s="68"/>
      <c r="AQ1001" s="68"/>
      <c r="AR1001" s="68"/>
      <c r="AS1001" s="68"/>
      <c r="AT1001" s="68"/>
    </row>
    <row r="1002" spans="1:46" ht="30" customHeight="1" x14ac:dyDescent="0.2">
      <c r="A1002" s="68"/>
      <c r="B1002" s="68"/>
      <c r="C1002" s="68"/>
      <c r="J1002" s="68"/>
      <c r="K1002" s="68"/>
      <c r="L1002" s="68"/>
      <c r="M1002" s="68"/>
      <c r="T1002" s="68"/>
      <c r="W1002" s="67"/>
      <c r="X1002" s="67"/>
      <c r="Z1002" s="1"/>
      <c r="AA1002" s="68"/>
      <c r="AB1002" s="68"/>
      <c r="AC1002" s="68"/>
      <c r="AF1002" s="68"/>
      <c r="AG1002" s="68"/>
      <c r="AH1002" s="68"/>
      <c r="AI1002" s="68"/>
      <c r="AJ1002" s="68"/>
      <c r="AO1002" s="68"/>
      <c r="AP1002" s="68"/>
      <c r="AQ1002" s="68"/>
      <c r="AR1002" s="68"/>
      <c r="AS1002" s="68"/>
      <c r="AT1002" s="68"/>
    </row>
  </sheetData>
  <mergeCells count="2">
    <mergeCell ref="C1:J1"/>
    <mergeCell ref="I8:I9"/>
  </mergeCells>
  <hyperlinks>
    <hyperlink ref="O101" r:id="rId1" xr:uid="{00000000-0004-0000-0300-000000000000}"/>
  </hyperlinks>
  <pageMargins left="0.7" right="0.7" top="0.75" bottom="0.75" header="0" footer="0"/>
  <pageSetup orientation="landscape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eee5eb5-87c2-4fae-9295-091b6434e7e7" xsi:nil="true"/>
    <lcf76f155ced4ddcb4097134ff3c332f xmlns="40b8e45d-d7f0-4ea0-af9d-52addeef6df7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A03DFEE8ED23E48BE0876A607562744" ma:contentTypeVersion="22" ma:contentTypeDescription="Create a new document." ma:contentTypeScope="" ma:versionID="c42014b1c0e6f601568275bc7092e1ae">
  <xsd:schema xmlns:xsd="http://www.w3.org/2001/XMLSchema" xmlns:xs="http://www.w3.org/2001/XMLSchema" xmlns:p="http://schemas.microsoft.com/office/2006/metadata/properties" xmlns:ns2="40b8e45d-d7f0-4ea0-af9d-52addeef6df7" xmlns:ns3="324935c3-50c6-4d4b-a8f7-7c41caed7315" xmlns:ns4="ceee5eb5-87c2-4fae-9295-091b6434e7e7" targetNamespace="http://schemas.microsoft.com/office/2006/metadata/properties" ma:root="true" ma:fieldsID="581a7de8638a1c8dafc5abc0d1ab956b" ns2:_="" ns3:_="" ns4:_="">
    <xsd:import namespace="40b8e45d-d7f0-4ea0-af9d-52addeef6df7"/>
    <xsd:import namespace="324935c3-50c6-4d4b-a8f7-7c41caed7315"/>
    <xsd:import namespace="ceee5eb5-87c2-4fae-9295-091b6434e7e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b8e45d-d7f0-4ea0-af9d-52addeef6d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c1e3c67d-ebb3-4cf1-834a-e0d186fa134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4935c3-50c6-4d4b-a8f7-7c41caed731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ee5eb5-87c2-4fae-9295-091b6434e7e7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8d55cd6f-d840-4f5b-8ae4-f6f76be4c9e9}" ma:internalName="TaxCatchAll" ma:showField="CatchAllData" ma:web="324935c3-50c6-4d4b-a8f7-7c41caed731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c1e3c67d-ebb3-4cf1-834a-e0d186fa1341" ContentTypeId="0x0101" PreviousValue="false"/>
</file>

<file path=customXml/itemProps1.xml><?xml version="1.0" encoding="utf-8"?>
<ds:datastoreItem xmlns:ds="http://schemas.openxmlformats.org/officeDocument/2006/customXml" ds:itemID="{B285D1F7-6716-4B37-B544-2FD5DD3F034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94B3C0D-9D62-43E4-9C9C-355D1FAFC6FD}">
  <ds:schemaRefs>
    <ds:schemaRef ds:uri="http://schemas.microsoft.com/office/2006/metadata/properties"/>
    <ds:schemaRef ds:uri="http://schemas.microsoft.com/office/infopath/2007/PartnerControls"/>
    <ds:schemaRef ds:uri="ceee5eb5-87c2-4fae-9295-091b6434e7e7"/>
    <ds:schemaRef ds:uri="40b8e45d-d7f0-4ea0-af9d-52addeef6df7"/>
  </ds:schemaRefs>
</ds:datastoreItem>
</file>

<file path=customXml/itemProps3.xml><?xml version="1.0" encoding="utf-8"?>
<ds:datastoreItem xmlns:ds="http://schemas.openxmlformats.org/officeDocument/2006/customXml" ds:itemID="{AD9F8CA9-5D37-4FA5-80F1-43256CFC42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0b8e45d-d7f0-4ea0-af9d-52addeef6df7"/>
    <ds:schemaRef ds:uri="324935c3-50c6-4d4b-a8f7-7c41caed7315"/>
    <ds:schemaRef ds:uri="ceee5eb5-87c2-4fae-9295-091b6434e7e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272BF0F-490A-48CD-8209-944DA0090879}">
  <ds:schemaRefs>
    <ds:schemaRef ds:uri="Microsoft.SharePoint.Taxonomy.ContentTypeSync"/>
  </ds:schemaRefs>
</ds:datastoreItem>
</file>

<file path=docMetadata/LabelInfo.xml><?xml version="1.0" encoding="utf-8"?>
<clbl:labelList xmlns:clbl="http://schemas.microsoft.com/office/2020/mipLabelMetadata">
  <clbl:label id="{f0567998-807e-4087-8532-8572478b1acb}" enabled="1" method="Standard" siteId="{882d47f6-50f4-4554-9aa6-43a46416b0f0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40</vt:i4>
      </vt:variant>
    </vt:vector>
  </HeadingPairs>
  <TitlesOfParts>
    <vt:vector size="44" baseType="lpstr">
      <vt:lpstr>INFORMATIONS GENERALES</vt:lpstr>
      <vt:lpstr>SAISIE ILOTS</vt:lpstr>
      <vt:lpstr>RESULTATS</vt:lpstr>
      <vt:lpstr>PARAMETRES</vt:lpstr>
      <vt:lpstr>Agroforesterie</vt:lpstr>
      <vt:lpstr>ANNEE</vt:lpstr>
      <vt:lpstr>Aucun</vt:lpstr>
      <vt:lpstr>Biodiv_couvert</vt:lpstr>
      <vt:lpstr>Biodiv_sol</vt:lpstr>
      <vt:lpstr>COEFF_AERIEN_RACINE_COUVERT</vt:lpstr>
      <vt:lpstr>COEFF_AERIEN_RACINE_ENHERB</vt:lpstr>
      <vt:lpstr>Departement</vt:lpstr>
      <vt:lpstr>DepartementFerme</vt:lpstr>
      <vt:lpstr>Ecart_IFT_herb</vt:lpstr>
      <vt:lpstr>Ecart_IFT_hors_herb</vt:lpstr>
      <vt:lpstr>Evol_IFT_herb</vt:lpstr>
      <vt:lpstr>Evol_IFT_hors_herb</vt:lpstr>
      <vt:lpstr>IFT_herb_median</vt:lpstr>
      <vt:lpstr>IFT_hors_herb_median</vt:lpstr>
      <vt:lpstr>Infoferme_Donneesilot</vt:lpstr>
      <vt:lpstr>Infoferme_Infoilot</vt:lpstr>
      <vt:lpstr>Infoferme_Numilot</vt:lpstr>
      <vt:lpstr>LARGEUR_PASSAGE_ROUE</vt:lpstr>
      <vt:lpstr>MO_TENEUR_CARBONE</vt:lpstr>
      <vt:lpstr>Non</vt:lpstr>
      <vt:lpstr>NOTE_IMPACT_INTER_RANG</vt:lpstr>
      <vt:lpstr>NOTE_IMPACT_RANG</vt:lpstr>
      <vt:lpstr>Oui</vt:lpstr>
      <vt:lpstr>PARAMETRES_SEUILS</vt:lpstr>
      <vt:lpstr>RegionFerme</vt:lpstr>
      <vt:lpstr>Reponse_SIE</vt:lpstr>
      <vt:lpstr>Resultat_azote</vt:lpstr>
      <vt:lpstr>RESULTAT_ENTREE_CARBONE</vt:lpstr>
      <vt:lpstr>RESULTAT_IFT</vt:lpstr>
      <vt:lpstr>RESULTAT_NOTE_IMPACT_INTERRANG</vt:lpstr>
      <vt:lpstr>RESULTAT_NOTE_IMPACT_RANG</vt:lpstr>
      <vt:lpstr>RESULTAT_SURFACE_RELATIVE_RANG</vt:lpstr>
      <vt:lpstr>RESULTAT_TAUX_COUVERTURE</vt:lpstr>
      <vt:lpstr>RESULTAT_TAUX_MO_MOYEN</vt:lpstr>
      <vt:lpstr>surface_IFT_moy</vt:lpstr>
      <vt:lpstr>Surface_totale</vt:lpstr>
      <vt:lpstr>Taux_C</vt:lpstr>
      <vt:lpstr>TAUX_CARBONE_PLANTE</vt:lpstr>
      <vt:lpstr>Taux_MS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Léa Lugassy</dc:creator>
  <cp:lastModifiedBy>Charnay, Franck</cp:lastModifiedBy>
  <dcterms:created xsi:type="dcterms:W3CDTF">2019-06-07T02:38:00Z</dcterms:created>
  <dcterms:modified xsi:type="dcterms:W3CDTF">2024-02-15T08:23:32Z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1036-10.1.0.6757</vt:lpwstr>
  </property>
  <property fmtid="{D5CDD505-2E9C-101B-9397-08002B2CF9AE}" pid="3" name="ContentTypeId">
    <vt:lpwstr>0x010100BA03DFEE8ED23E48BE0876A607562744</vt:lpwstr>
  </property>
  <property fmtid="{D5CDD505-2E9C-101B-9397-08002B2CF9AE}" pid="4" name="MediaServiceImageTags">
    <vt:lpwstr/>
  </property>
</Properties>
</file>